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1380" windowWidth="12120" windowHeight="8640" tabRatio="729" activeTab="2"/>
  </bookViews>
  <sheets>
    <sheet name="Troyer Rating" sheetId="1" r:id="rId1"/>
    <sheet name="Parcours à renseigner" sheetId="2" r:id="rId2"/>
    <sheet name="Feuille de scores" sheetId="3" r:id="rId3"/>
  </sheets>
  <definedNames>
    <definedName name="_xlfn.BAHTTEXT" hidden="1">#NAME?</definedName>
    <definedName name="_xlnm.Print_Area" localSheetId="2">'Feuille de scores'!$B$3:$T$37</definedName>
  </definedNames>
  <calcPr fullCalcOnLoad="1"/>
</workbook>
</file>

<file path=xl/sharedStrings.xml><?xml version="1.0" encoding="utf-8"?>
<sst xmlns="http://schemas.openxmlformats.org/spreadsheetml/2006/main" count="591" uniqueCount="251">
  <si>
    <t>0-19</t>
  </si>
  <si>
    <t>20-29</t>
  </si>
  <si>
    <t>30-39</t>
  </si>
  <si>
    <t>40+</t>
  </si>
  <si>
    <t>30-35</t>
  </si>
  <si>
    <t>36+</t>
  </si>
  <si>
    <t>0-24</t>
  </si>
  <si>
    <t>25-29</t>
  </si>
  <si>
    <t>x</t>
  </si>
  <si>
    <t>a</t>
  </si>
  <si>
    <t>b</t>
  </si>
  <si>
    <t>c</t>
  </si>
  <si>
    <t>Troyer Rating</t>
  </si>
  <si>
    <t>Troyer Rating System</t>
  </si>
  <si>
    <t>Système d'évaluation statistique d'un parcours FT (Troyer Rating)</t>
  </si>
  <si>
    <t>Classification</t>
  </si>
  <si>
    <t>Facile</t>
  </si>
  <si>
    <t>Modéré</t>
  </si>
  <si>
    <t>Très difficile</t>
  </si>
  <si>
    <t>Libre</t>
  </si>
  <si>
    <t>Cible</t>
  </si>
  <si>
    <t>Parcours</t>
  </si>
  <si>
    <t>Couloir</t>
  </si>
  <si>
    <t>Champs à remplir</t>
  </si>
  <si>
    <t>Distance (m)</t>
  </si>
  <si>
    <t>Hit Zone (mm)</t>
  </si>
  <si>
    <t>Debout</t>
  </si>
  <si>
    <t>Venteux</t>
  </si>
  <si>
    <t>Champs calculés</t>
  </si>
  <si>
    <t>Niveaux de difficulté pour chaque cible individuelle</t>
  </si>
  <si>
    <t>Diffícile</t>
  </si>
  <si>
    <t>Nombre de cibles</t>
  </si>
  <si>
    <t>Dis. Moy. Yrd</t>
  </si>
  <si>
    <t>Totaux des grandeurs (mesures impériales)</t>
  </si>
  <si>
    <t>Moyenne des
Troyer Rating</t>
  </si>
  <si>
    <t>Evaluation du parcours</t>
  </si>
  <si>
    <t>Dist. Moy. Des cibles (m)</t>
  </si>
  <si>
    <t>Moyenne des Troyer Rating</t>
  </si>
  <si>
    <t>Durée de l'événement</t>
  </si>
  <si>
    <t>Température</t>
  </si>
  <si>
    <t>Vent</t>
  </si>
  <si>
    <t>Altitude</t>
  </si>
  <si>
    <t>Humidité</t>
  </si>
  <si>
    <t>Nombre de tireurs</t>
  </si>
  <si>
    <t>Nombre de couloirs</t>
  </si>
  <si>
    <t>Troyer rating</t>
  </si>
  <si>
    <t>Classification du parcours</t>
  </si>
  <si>
    <t>Moyenne des Hit Zone (mm)</t>
  </si>
  <si>
    <t>Distance moyenne des cibles (m)</t>
  </si>
  <si>
    <t>Vitesse du vent</t>
  </si>
  <si>
    <t>Temps</t>
  </si>
  <si>
    <t>Type de temps</t>
  </si>
  <si>
    <t>Durée de l'évènement</t>
  </si>
  <si>
    <t>Renseigner</t>
  </si>
  <si>
    <t>Saisie des paramètres du parcours - remplissez uniquement les cases en jaune clair</t>
  </si>
  <si>
    <t>Nombre de couloirs utilisés</t>
  </si>
  <si>
    <t>Couloirs utilisés</t>
  </si>
  <si>
    <t>Couloir 1</t>
  </si>
  <si>
    <t>Couloir 2</t>
  </si>
  <si>
    <t>Couloir 3</t>
  </si>
  <si>
    <t>Couloir 4</t>
  </si>
  <si>
    <t>Couloir 5</t>
  </si>
  <si>
    <t>Couloir 6</t>
  </si>
  <si>
    <t>Couloir 7</t>
  </si>
  <si>
    <t>Couloir 8</t>
  </si>
  <si>
    <t>Couloir 9</t>
  </si>
  <si>
    <t>Couloir 10</t>
  </si>
  <si>
    <t>Couloir 11</t>
  </si>
  <si>
    <t>Couloir 12</t>
  </si>
  <si>
    <t>Couloir 13</t>
  </si>
  <si>
    <t>Couloir 14</t>
  </si>
  <si>
    <t>Couloir 15</t>
  </si>
  <si>
    <t>Couloir 16</t>
  </si>
  <si>
    <t>Couloir 17</t>
  </si>
  <si>
    <r>
      <t xml:space="preserve">Synthèse - </t>
    </r>
    <r>
      <rPr>
        <b/>
        <sz val="18"/>
        <color indexed="10"/>
        <rFont val="Arial"/>
        <family val="2"/>
      </rPr>
      <t>ne rien écrire ici, cela sert uniquement pour une capture d'écran…</t>
    </r>
  </si>
  <si>
    <t>Utilisez l'onglet "Parcours à renseigner"</t>
  </si>
  <si>
    <t>comme ceci</t>
  </si>
  <si>
    <t>Couloir 18</t>
  </si>
  <si>
    <t>Couloir 19</t>
  </si>
  <si>
    <t>Couloir 20</t>
  </si>
  <si>
    <t>Couloir 21</t>
  </si>
  <si>
    <t>Couloir 22</t>
  </si>
  <si>
    <t>Couloir 23</t>
  </si>
  <si>
    <t>Couloir 24</t>
  </si>
  <si>
    <t>Couloir 25</t>
  </si>
  <si>
    <r>
      <t>Nota</t>
    </r>
    <r>
      <rPr>
        <b/>
        <sz val="20"/>
        <color indexed="10"/>
        <rFont val="Arial"/>
        <family val="2"/>
      </rPr>
      <t xml:space="preserve"> : chaque couloir peut comporter 1, 2 ou 3 cibles (un couloir utilisé doit avoir au moins la cible "a").</t>
    </r>
  </si>
  <si>
    <t>- Tapez le nom de la taille de la hit zone (mm), et la distance de la cible (m).</t>
  </si>
  <si>
    <t xml:space="preserve">  la colonne correspondante pour régler le facteur de difficulté.</t>
  </si>
  <si>
    <t>- Tapez un «X» dans la colonne "libre" si la position est libre.</t>
  </si>
  <si>
    <t>Distance (en Yard)</t>
  </si>
  <si>
    <t>Facteur multiplicateur</t>
  </si>
  <si>
    <t>Nb à 35 m et plus</t>
  </si>
  <si>
    <t>Nb par Troyer Rating</t>
  </si>
  <si>
    <t>HZ moyenne (mm)</t>
  </si>
  <si>
    <t>HZ Moy. (pouce)</t>
  </si>
  <si>
    <t>- Si le tir est debout, à genou, avec un vent gênant, avec une visée vers le haut ou vers le bas, mettez un «X» dans</t>
  </si>
  <si>
    <t>A genou</t>
  </si>
  <si>
    <t>HZ (en pouces)</t>
  </si>
  <si>
    <t>Position libre</t>
  </si>
  <si>
    <t>Position à genou</t>
  </si>
  <si>
    <t>Position debout</t>
  </si>
  <si>
    <t>Nb de positions de tir par catégorie</t>
  </si>
  <si>
    <t>Positions de tir par catégorie</t>
  </si>
  <si>
    <t xml:space="preserve">  Libre</t>
  </si>
  <si>
    <t xml:space="preserve">  Debout</t>
  </si>
  <si>
    <t>Manquée = O</t>
  </si>
  <si>
    <t>Touchée = 1</t>
  </si>
  <si>
    <t>S</t>
  </si>
  <si>
    <t>I</t>
  </si>
  <si>
    <t>G</t>
  </si>
  <si>
    <t>N</t>
  </si>
  <si>
    <t>A</t>
  </si>
  <si>
    <t>T</t>
  </si>
  <si>
    <t>U</t>
  </si>
  <si>
    <t>R</t>
  </si>
  <si>
    <t>E</t>
  </si>
  <si>
    <t>tot</t>
  </si>
  <si>
    <t>N°1</t>
  </si>
  <si>
    <t>N°2</t>
  </si>
  <si>
    <t>N°3</t>
  </si>
  <si>
    <t>N°4</t>
  </si>
  <si>
    <t>N°5</t>
  </si>
  <si>
    <t>N°6</t>
  </si>
  <si>
    <t>N°7</t>
  </si>
  <si>
    <t>N°8</t>
  </si>
  <si>
    <t>N°9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</si>
  <si>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</si>
  <si>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</si>
  <si>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</si>
  <si>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</si>
  <si>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</si>
  <si>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</si>
  <si>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</si>
  <si>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</si>
  <si>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</si>
  <si>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</si>
  <si>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</si>
  <si>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>N°21</t>
  </si>
  <si>
    <t>N°22</t>
  </si>
  <si>
    <t>N°23</t>
  </si>
  <si>
    <t>N°24</t>
  </si>
  <si>
    <t>N°25</t>
  </si>
  <si>
    <t>N°26</t>
  </si>
  <si>
    <t>N°27</t>
  </si>
  <si>
    <t>N°28</t>
  </si>
  <si>
    <t>N°29</t>
  </si>
  <si>
    <t>N°30</t>
  </si>
  <si>
    <t>N°31</t>
  </si>
  <si>
    <t>N°32</t>
  </si>
  <si>
    <t>N°33</t>
  </si>
  <si>
    <t>N°34</t>
  </si>
  <si>
    <t>N°35</t>
  </si>
  <si>
    <t>N°36</t>
  </si>
  <si>
    <t>N°37</t>
  </si>
  <si>
    <t>N°38</t>
  </si>
  <si>
    <t>N°39</t>
  </si>
  <si>
    <t>N°40</t>
  </si>
  <si>
    <t>N°41</t>
  </si>
  <si>
    <t>N°42</t>
  </si>
  <si>
    <t>N°43</t>
  </si>
  <si>
    <t>N°44</t>
  </si>
  <si>
    <t>N°45</t>
  </si>
  <si>
    <t>N°46</t>
  </si>
  <si>
    <t>N°47</t>
  </si>
  <si>
    <t>N°48</t>
  </si>
  <si>
    <t>N°49</t>
  </si>
  <si>
    <t>N°50</t>
  </si>
  <si>
    <t>L = Libre</t>
  </si>
  <si>
    <t>G = A genou</t>
  </si>
  <si>
    <t>D = Debout</t>
  </si>
  <si>
    <t>Tireur 1 :</t>
  </si>
  <si>
    <t>Position</t>
  </si>
  <si>
    <t>Puissance</t>
  </si>
  <si>
    <t>Position :</t>
  </si>
  <si>
    <t>Tireur 2 :</t>
  </si>
  <si>
    <t>Nom</t>
  </si>
  <si>
    <t>Arme</t>
  </si>
  <si>
    <t>Lunette</t>
  </si>
  <si>
    <t>Munitions</t>
  </si>
  <si>
    <t>Vitesse</t>
  </si>
  <si>
    <t>Feuille de scores</t>
  </si>
  <si>
    <t>Poids</t>
  </si>
  <si>
    <t xml:space="preserve"> Nom</t>
  </si>
  <si>
    <t xml:space="preserve"> Arme</t>
  </si>
  <si>
    <t xml:space="preserve"> Lunette</t>
  </si>
  <si>
    <t xml:space="preserve"> Munitions</t>
  </si>
  <si>
    <t xml:space="preserve"> Poids</t>
  </si>
  <si>
    <t xml:space="preserve"> Vitesse</t>
  </si>
  <si>
    <t xml:space="preserve"> Puissance</t>
  </si>
  <si>
    <t>Nb cibles</t>
  </si>
  <si>
    <t>Total</t>
  </si>
  <si>
    <t xml:space="preserve">Performance </t>
  </si>
  <si>
    <t>Pour l'impresion, imprimer à 75%</t>
  </si>
  <si>
    <t>----------------</t>
  </si>
  <si>
    <t>d</t>
  </si>
  <si>
    <t>e</t>
  </si>
  <si>
    <t>Nb à 40 et plus</t>
  </si>
  <si>
    <t>Nb à 30-39</t>
  </si>
  <si>
    <t>Nb à 20-29</t>
  </si>
  <si>
    <t>Nb à 19 et moins</t>
  </si>
  <si>
    <r>
      <t xml:space="preserve">Difficulté du parcours </t>
    </r>
    <r>
      <rPr>
        <sz val="12"/>
        <color indexed="9"/>
        <rFont val="Arial"/>
        <family val="2"/>
      </rPr>
      <t>(Troyer Rating)</t>
    </r>
  </si>
  <si>
    <t>Très venteux</t>
  </si>
  <si>
    <t>Tir en dénivelé</t>
  </si>
  <si>
    <t>Peu ou très lumineux</t>
  </si>
  <si>
    <t>Tir en dénivelé important</t>
  </si>
  <si>
    <t>Nombre de cibles à plus de 35 mètres</t>
  </si>
  <si>
    <t>Répartition des cibles par niveau de difficulté Troyer</t>
  </si>
  <si>
    <t>Date</t>
  </si>
  <si>
    <t>Fiche événement parcours Field Target ou Hunter Field Target :</t>
  </si>
  <si>
    <t>Nb tirs en dénivelé</t>
  </si>
  <si>
    <t>Nb. tirs en Dénivelé</t>
  </si>
  <si>
    <r>
      <t>FT :</t>
    </r>
    <r>
      <rPr>
        <sz val="10"/>
        <rFont val="Arial"/>
        <family val="2"/>
      </rPr>
      <t xml:space="preserve"> cibles</t>
    </r>
  </si>
  <si>
    <t>Basculée = X</t>
  </si>
  <si>
    <r>
      <t xml:space="preserve">HFT : </t>
    </r>
    <r>
      <rPr>
        <sz val="10"/>
        <rFont val="Arial"/>
        <family val="2"/>
      </rPr>
      <t>cibles</t>
    </r>
  </si>
  <si>
    <t>Basculée = 2</t>
  </si>
  <si>
    <t>Couloir 26</t>
  </si>
  <si>
    <t>Couloir 27</t>
  </si>
  <si>
    <t>Couloir 28</t>
  </si>
  <si>
    <t>Couloir 29</t>
  </si>
  <si>
    <t>Couloir 30</t>
  </si>
  <si>
    <t>Couloir 31</t>
  </si>
  <si>
    <t>Couloir 32</t>
  </si>
  <si>
    <t>Couloir 33</t>
  </si>
  <si>
    <t>Couloir 34</t>
  </si>
  <si>
    <t>Couloir 35</t>
  </si>
  <si>
    <t>Couloir 36</t>
  </si>
  <si>
    <t>Couloir 37</t>
  </si>
  <si>
    <t>Couloir 38</t>
  </si>
  <si>
    <t>Couloir 39</t>
  </si>
  <si>
    <t>Couloir 40</t>
  </si>
  <si>
    <t>Couloir 41</t>
  </si>
  <si>
    <t>Couloir 42</t>
  </si>
  <si>
    <t>Couloir 43</t>
  </si>
  <si>
    <t>Couloir 44</t>
  </si>
  <si>
    <t>Couloir 45</t>
  </si>
  <si>
    <t>Couloir 46</t>
  </si>
  <si>
    <t>Couloir 47</t>
  </si>
  <si>
    <t>Couloir 48</t>
  </si>
  <si>
    <t>Couloir 49</t>
  </si>
  <si>
    <t>Couloir 50</t>
  </si>
  <si>
    <t>01h30</t>
  </si>
  <si>
    <t>Lapin</t>
  </si>
  <si>
    <t>Ecureuil</t>
  </si>
  <si>
    <t>Corbeau</t>
  </si>
  <si>
    <t>Taupe</t>
  </si>
  <si>
    <t>Coq</t>
  </si>
  <si>
    <t>29° C</t>
  </si>
  <si>
    <t>3 à 10 km/h</t>
  </si>
  <si>
    <t>600 m</t>
  </si>
  <si>
    <t>45 %</t>
  </si>
  <si>
    <t>Ciel bleu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</si>
</sst>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00\ _g"/>
    <numFmt numFmtId="187" formatCode="0.000\ _'\g"/>
    <numFmt numFmtId="188" formatCode="0\ _'\m/\s"/>
    <numFmt numFmtId="189" formatCode="0.0\ _'\j\o\u\l\e\s"/>
    <numFmt numFmtId="190" formatCode="d\-mmm\-yy"/>
    <numFmt numFmtId="191" formatCode="d\-mmm\-yyyy"/>
  </numFmts>
  <fonts count="58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4"/>
      <color indexed="53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8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0"/>
      <name val="Arial"/>
      <family val="2"/>
    </font>
    <font>
      <b/>
      <sz val="12"/>
      <color indexed="18"/>
      <name val="Arial"/>
      <family val="2"/>
    </font>
    <font>
      <b/>
      <sz val="12"/>
      <color indexed="8"/>
      <name val="Arial"/>
      <family val="2"/>
    </font>
    <font>
      <sz val="12"/>
      <color indexed="16"/>
      <name val="Arial"/>
      <family val="2"/>
    </font>
    <font>
      <b/>
      <sz val="20"/>
      <color indexed="10"/>
      <name val="Arial"/>
      <family val="2"/>
    </font>
    <font>
      <b/>
      <sz val="18"/>
      <color indexed="53"/>
      <name val="Arial"/>
      <family val="2"/>
    </font>
    <font>
      <b/>
      <sz val="18"/>
      <color indexed="10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20"/>
      <color indexed="10"/>
      <name val="Arial"/>
      <family val="2"/>
    </font>
    <font>
      <sz val="10"/>
      <color indexed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color indexed="16"/>
      <name val="Arial"/>
      <family val="2"/>
    </font>
    <font>
      <b/>
      <sz val="16"/>
      <name val="Arial"/>
      <family val="2"/>
    </font>
    <font>
      <sz val="10"/>
      <color indexed="23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4"/>
      <color indexed="16"/>
      <name val="Arial"/>
      <family val="2"/>
    </font>
    <font>
      <b/>
      <sz val="10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</fills>
  <borders count="1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 style="medium">
        <color indexed="16"/>
      </right>
      <top style="double">
        <color indexed="16"/>
      </top>
      <bottom style="medium"/>
    </border>
    <border>
      <left style="medium">
        <color indexed="16"/>
      </left>
      <right style="medium">
        <color indexed="16"/>
      </right>
      <top style="double">
        <color indexed="16"/>
      </top>
      <bottom style="medium"/>
    </border>
    <border>
      <left style="double">
        <color indexed="16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 style="double">
        <color indexed="16"/>
      </left>
      <right style="medium">
        <color indexed="16"/>
      </right>
      <top>
        <color indexed="63"/>
      </top>
      <bottom style="double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double">
        <color indexed="16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 style="double">
        <color indexed="16"/>
      </bottom>
    </border>
    <border>
      <left style="medium">
        <color indexed="16"/>
      </left>
      <right>
        <color indexed="63"/>
      </right>
      <top style="double">
        <color indexed="16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double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>
        <color indexed="16"/>
      </left>
      <right style="thin">
        <color indexed="16"/>
      </right>
      <top>
        <color indexed="63"/>
      </top>
      <bottom style="double">
        <color indexed="16"/>
      </bottom>
    </border>
    <border>
      <left style="thin">
        <color indexed="16"/>
      </left>
      <right style="thin">
        <color indexed="16"/>
      </right>
      <top>
        <color indexed="63"/>
      </top>
      <bottom style="double">
        <color indexed="16"/>
      </bottom>
    </border>
    <border>
      <left style="thin">
        <color indexed="16"/>
      </left>
      <right style="double">
        <color indexed="16"/>
      </right>
      <top>
        <color indexed="63"/>
      </top>
      <bottom style="double">
        <color indexed="16"/>
      </bottom>
    </border>
    <border>
      <left style="medium">
        <color indexed="16"/>
      </left>
      <right style="thin">
        <color indexed="16"/>
      </right>
      <top style="medium"/>
      <bottom>
        <color indexed="63"/>
      </bottom>
    </border>
    <border>
      <left style="thin">
        <color indexed="16"/>
      </left>
      <right style="thin">
        <color indexed="16"/>
      </right>
      <top style="medium"/>
      <bottom>
        <color indexed="63"/>
      </bottom>
    </border>
    <border>
      <left style="thin">
        <color indexed="16"/>
      </left>
      <right style="double">
        <color indexed="16"/>
      </right>
      <top style="medium"/>
      <bottom>
        <color indexed="63"/>
      </bottom>
    </border>
    <border>
      <left style="medium">
        <color indexed="16"/>
      </left>
      <right style="thin">
        <color indexed="16"/>
      </right>
      <top style="medium">
        <color indexed="16"/>
      </top>
      <bottom>
        <color indexed="63"/>
      </bottom>
    </border>
    <border>
      <left style="thin">
        <color indexed="16"/>
      </left>
      <right style="thin">
        <color indexed="16"/>
      </right>
      <top style="medium">
        <color indexed="16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 style="hair"/>
      <right>
        <color indexed="63"/>
      </right>
      <top style="double"/>
      <bottom>
        <color indexed="63"/>
      </bottom>
    </border>
    <border>
      <left style="double"/>
      <right style="hair"/>
      <top style="double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medium"/>
    </border>
    <border>
      <left style="double"/>
      <right style="hair"/>
      <top style="medium"/>
      <bottom style="thin"/>
    </border>
    <border>
      <left style="double"/>
      <right style="hair"/>
      <top>
        <color indexed="63"/>
      </top>
      <bottom style="thin"/>
    </border>
    <border>
      <left style="double"/>
      <right style="hair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thick">
        <color indexed="16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 style="thick">
        <color indexed="16"/>
      </right>
      <top style="thick">
        <color indexed="16"/>
      </top>
      <bottom>
        <color indexed="63"/>
      </bottom>
    </border>
    <border>
      <left style="thick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6"/>
      </right>
      <top>
        <color indexed="63"/>
      </top>
      <bottom>
        <color indexed="63"/>
      </bottom>
    </border>
    <border>
      <left style="thick">
        <color indexed="16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 style="thick">
        <color indexed="16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hair"/>
      <bottom style="thin"/>
    </border>
    <border>
      <left style="hair"/>
      <right style="double"/>
      <top style="thin"/>
      <bottom style="medium"/>
    </border>
    <border>
      <left style="hair"/>
      <right style="double"/>
      <top style="medium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double">
        <color indexed="16"/>
      </left>
      <right style="medium">
        <color indexed="16"/>
      </right>
      <top style="double">
        <color indexed="16"/>
      </top>
      <bottom style="medium">
        <color indexed="16"/>
      </bottom>
    </border>
    <border>
      <left>
        <color indexed="63"/>
      </left>
      <right style="thin"/>
      <top style="medium"/>
      <bottom style="medium"/>
    </border>
    <border>
      <left style="double"/>
      <right style="thin"/>
      <top style="double"/>
      <bottom style="double"/>
    </border>
    <border>
      <left style="medium">
        <color indexed="16"/>
      </left>
      <right style="double">
        <color indexed="16"/>
      </right>
      <top style="double">
        <color indexed="16"/>
      </top>
      <bottom style="medium">
        <color indexed="16"/>
      </bottom>
    </border>
    <border>
      <left style="medium">
        <color indexed="16"/>
      </left>
      <right style="double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double">
        <color indexed="16"/>
      </right>
      <top>
        <color indexed="63"/>
      </top>
      <bottom style="double">
        <color indexed="16"/>
      </bottom>
    </border>
    <border>
      <left style="thin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 style="double">
        <color indexed="16"/>
      </bottom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6"/>
      </left>
      <right>
        <color indexed="63"/>
      </right>
      <top style="double">
        <color indexed="16"/>
      </top>
      <bottom style="medium">
        <color indexed="16"/>
      </bottom>
    </border>
    <border>
      <left>
        <color indexed="63"/>
      </left>
      <right style="double">
        <color indexed="16"/>
      </right>
      <top style="double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medium">
        <color indexed="16"/>
      </top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 style="medium">
        <color indexed="16"/>
      </bottom>
    </border>
    <border>
      <left style="medium">
        <color indexed="16"/>
      </left>
      <right style="double">
        <color indexed="16"/>
      </right>
      <top style="double">
        <color indexed="16"/>
      </top>
      <bottom style="medium"/>
    </border>
    <border>
      <left style="medium">
        <color indexed="16"/>
      </left>
      <right style="medium">
        <color indexed="16"/>
      </right>
      <top style="double">
        <color indexed="16"/>
      </top>
      <bottom style="medium">
        <color indexed="16"/>
      </bottom>
    </border>
    <border>
      <left style="double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 style="double">
        <color indexed="16"/>
      </left>
      <right style="medium">
        <color indexed="16"/>
      </right>
      <top style="medium">
        <color indexed="16"/>
      </top>
      <bottom style="double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>
        <color indexed="16"/>
      </left>
      <right style="thin">
        <color indexed="16"/>
      </right>
      <top style="thin">
        <color indexed="16"/>
      </top>
      <bottom style="double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double">
        <color indexed="16"/>
      </bottom>
    </border>
    <border>
      <left style="double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double">
        <color indexed="16"/>
      </left>
      <right>
        <color indexed="63"/>
      </right>
      <top style="thin">
        <color indexed="16"/>
      </top>
      <bottom style="double">
        <color indexed="16"/>
      </bottom>
    </border>
    <border>
      <left>
        <color indexed="63"/>
      </left>
      <right style="double">
        <color indexed="16"/>
      </right>
      <top style="thin">
        <color indexed="16"/>
      </top>
      <bottom style="double">
        <color indexed="16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6"/>
      </left>
      <right>
        <color indexed="63"/>
      </right>
      <top style="double">
        <color indexed="16"/>
      </top>
      <bottom style="medium">
        <color indexed="16"/>
      </bottom>
    </border>
    <border>
      <left style="double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thin">
        <color indexed="16"/>
      </bottom>
    </border>
    <border>
      <left style="double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double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double">
        <color indexed="16"/>
      </left>
      <right>
        <color indexed="63"/>
      </right>
      <top style="double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double">
        <color indexed="16"/>
      </top>
      <bottom style="thin">
        <color indexed="16"/>
      </bottom>
    </border>
    <border>
      <left>
        <color indexed="63"/>
      </left>
      <right style="double">
        <color indexed="16"/>
      </right>
      <top style="double">
        <color indexed="16"/>
      </top>
      <bottom style="thin">
        <color indexed="16"/>
      </bottom>
    </border>
    <border>
      <left style="double">
        <color indexed="16"/>
      </left>
      <right>
        <color indexed="63"/>
      </right>
      <top style="medium">
        <color indexed="16"/>
      </top>
      <bottom style="thin">
        <color indexed="16"/>
      </bottom>
    </border>
    <border>
      <left>
        <color indexed="63"/>
      </left>
      <right style="double">
        <color indexed="16"/>
      </right>
      <top style="medium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16"/>
      </left>
      <right style="double">
        <color indexed="16"/>
      </right>
      <top style="medium">
        <color indexed="16"/>
      </top>
      <bottom style="medium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double">
        <color indexed="16"/>
      </bottom>
    </border>
    <border>
      <left style="medium">
        <color indexed="16"/>
      </left>
      <right style="double">
        <color indexed="16"/>
      </right>
      <top style="medium">
        <color indexed="16"/>
      </top>
      <bottom style="double">
        <color indexed="1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4" applyNumberFormat="0" applyAlignment="0" applyProtection="0"/>
    <xf numFmtId="0" fontId="20" fillId="0" borderId="5" applyNumberFormat="0" applyFill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21" fillId="4" borderId="0" applyNumberFormat="0" applyBorder="0" applyAlignment="0" applyProtection="0"/>
    <xf numFmtId="0" fontId="22" fillId="7" borderId="4" applyNumberFormat="0" applyAlignment="0" applyProtection="0"/>
    <xf numFmtId="0" fontId="2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388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80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16" borderId="10" xfId="0" applyFont="1" applyFill="1" applyBorder="1" applyAlignment="1">
      <alignment horizontal="center"/>
    </xf>
    <xf numFmtId="0" fontId="6" fillId="16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16" borderId="11" xfId="0" applyFont="1" applyFill="1" applyBorder="1" applyAlignment="1">
      <alignment horizontal="center" vertical="center"/>
    </xf>
    <xf numFmtId="0" fontId="1" fillId="16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15" borderId="15" xfId="0" applyFont="1" applyFill="1" applyBorder="1" applyAlignment="1">
      <alignment horizontal="center" vertical="center"/>
    </xf>
    <xf numFmtId="0" fontId="1" fillId="18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80" fontId="6" fillId="0" borderId="19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16" borderId="20" xfId="0" applyFont="1" applyFill="1" applyBorder="1" applyAlignment="1">
      <alignment horizontal="center" vertical="center"/>
    </xf>
    <xf numFmtId="0" fontId="0" fillId="16" borderId="21" xfId="0" applyFont="1" applyFill="1" applyBorder="1" applyAlignment="1">
      <alignment horizontal="center" vertical="center"/>
    </xf>
    <xf numFmtId="0" fontId="0" fillId="16" borderId="22" xfId="0" applyFont="1" applyFill="1" applyBorder="1" applyAlignment="1">
      <alignment horizontal="center" vertical="center"/>
    </xf>
    <xf numFmtId="0" fontId="6" fillId="16" borderId="23" xfId="0" applyFont="1" applyFill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3" fillId="21" borderId="25" xfId="0" applyFont="1" applyFill="1" applyBorder="1" applyAlignment="1">
      <alignment horizontal="left" vertical="center"/>
    </xf>
    <xf numFmtId="0" fontId="13" fillId="21" borderId="26" xfId="0" applyFont="1" applyFill="1" applyBorder="1" applyAlignment="1">
      <alignment horizontal="left" vertical="center"/>
    </xf>
    <xf numFmtId="0" fontId="0" fillId="21" borderId="26" xfId="0" applyFont="1" applyFill="1" applyBorder="1" applyAlignment="1">
      <alignment/>
    </xf>
    <xf numFmtId="0" fontId="0" fillId="21" borderId="27" xfId="0" applyFont="1" applyFill="1" applyBorder="1" applyAlignment="1">
      <alignment/>
    </xf>
    <xf numFmtId="0" fontId="13" fillId="21" borderId="28" xfId="0" applyFont="1" applyFill="1" applyBorder="1" applyAlignment="1">
      <alignment horizontal="left" vertical="center"/>
    </xf>
    <xf numFmtId="0" fontId="33" fillId="21" borderId="0" xfId="0" applyFont="1" applyFill="1" applyBorder="1" applyAlignment="1">
      <alignment horizontal="left" vertical="center"/>
    </xf>
    <xf numFmtId="0" fontId="0" fillId="21" borderId="0" xfId="0" applyFont="1" applyFill="1" applyBorder="1" applyAlignment="1">
      <alignment/>
    </xf>
    <xf numFmtId="0" fontId="0" fillId="21" borderId="0" xfId="0" applyFont="1" applyFill="1" applyBorder="1" applyAlignment="1">
      <alignment horizontal="center" vertical="center"/>
    </xf>
    <xf numFmtId="0" fontId="0" fillId="21" borderId="29" xfId="0" applyFont="1" applyFill="1" applyBorder="1" applyAlignment="1">
      <alignment/>
    </xf>
    <xf numFmtId="0" fontId="6" fillId="21" borderId="0" xfId="0" applyFont="1" applyFill="1" applyBorder="1" applyAlignment="1">
      <alignment horizontal="center" vertical="center"/>
    </xf>
    <xf numFmtId="0" fontId="34" fillId="25" borderId="30" xfId="0" applyFont="1" applyFill="1" applyBorder="1" applyAlignment="1">
      <alignment horizontal="center" vertical="center"/>
    </xf>
    <xf numFmtId="0" fontId="34" fillId="25" borderId="31" xfId="0" applyFont="1" applyFill="1" applyBorder="1" applyAlignment="1">
      <alignment horizontal="center" vertical="center"/>
    </xf>
    <xf numFmtId="0" fontId="6" fillId="11" borderId="32" xfId="0" applyFont="1" applyFill="1" applyBorder="1" applyAlignment="1">
      <alignment horizontal="center" vertical="center"/>
    </xf>
    <xf numFmtId="0" fontId="6" fillId="11" borderId="33" xfId="0" applyFont="1" applyFill="1" applyBorder="1" applyAlignment="1">
      <alignment horizontal="center" vertical="center"/>
    </xf>
    <xf numFmtId="0" fontId="0" fillId="11" borderId="33" xfId="0" applyFont="1" applyFill="1" applyBorder="1" applyAlignment="1">
      <alignment horizontal="center" vertical="center"/>
    </xf>
    <xf numFmtId="0" fontId="6" fillId="21" borderId="34" xfId="0" applyFont="1" applyFill="1" applyBorder="1" applyAlignment="1" quotePrefix="1">
      <alignment horizontal="center" vertical="center"/>
    </xf>
    <xf numFmtId="0" fontId="6" fillId="21" borderId="35" xfId="0" applyFont="1" applyFill="1" applyBorder="1" applyAlignment="1" quotePrefix="1">
      <alignment horizontal="center" vertical="center"/>
    </xf>
    <xf numFmtId="0" fontId="6" fillId="21" borderId="34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34" fillId="25" borderId="30" xfId="0" applyFont="1" applyFill="1" applyBorder="1" applyAlignment="1">
      <alignment horizontal="center" vertical="center" wrapText="1"/>
    </xf>
    <xf numFmtId="0" fontId="34" fillId="25" borderId="31" xfId="0" applyFont="1" applyFill="1" applyBorder="1" applyAlignment="1">
      <alignment horizontal="center" vertical="center" wrapText="1"/>
    </xf>
    <xf numFmtId="0" fontId="6" fillId="11" borderId="32" xfId="0" applyFont="1" applyFill="1" applyBorder="1" applyAlignment="1">
      <alignment horizontal="center" vertical="center" wrapText="1"/>
    </xf>
    <xf numFmtId="0" fontId="6" fillId="11" borderId="33" xfId="0" applyFont="1" applyFill="1" applyBorder="1" applyAlignment="1">
      <alignment horizontal="center" vertical="center" wrapText="1"/>
    </xf>
    <xf numFmtId="0" fontId="0" fillId="11" borderId="33" xfId="0" applyFont="1" applyFill="1" applyBorder="1" applyAlignment="1">
      <alignment horizontal="center" vertical="center" wrapText="1"/>
    </xf>
    <xf numFmtId="0" fontId="6" fillId="21" borderId="3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1" fillId="0" borderId="0" xfId="0" applyFont="1" applyFill="1" applyBorder="1" applyAlignment="1" quotePrefix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0" fillId="11" borderId="36" xfId="0" applyFont="1" applyFill="1" applyBorder="1" applyAlignment="1">
      <alignment horizontal="center" vertical="center"/>
    </xf>
    <xf numFmtId="0" fontId="6" fillId="21" borderId="37" xfId="0" applyFont="1" applyFill="1" applyBorder="1" applyAlignment="1" quotePrefix="1">
      <alignment horizontal="center" vertical="center"/>
    </xf>
    <xf numFmtId="2" fontId="6" fillId="21" borderId="34" xfId="0" applyNumberFormat="1" applyFont="1" applyFill="1" applyBorder="1" applyAlignment="1">
      <alignment horizontal="center" vertical="center" wrapText="1"/>
    </xf>
    <xf numFmtId="0" fontId="34" fillId="25" borderId="38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18" borderId="41" xfId="0" applyFont="1" applyFill="1" applyBorder="1" applyAlignment="1">
      <alignment horizontal="center" vertical="center"/>
    </xf>
    <xf numFmtId="0" fontId="6" fillId="18" borderId="42" xfId="0" applyFont="1" applyFill="1" applyBorder="1" applyAlignment="1">
      <alignment horizontal="center" vertical="center"/>
    </xf>
    <xf numFmtId="0" fontId="6" fillId="15" borderId="41" xfId="0" applyFont="1" applyFill="1" applyBorder="1" applyAlignment="1">
      <alignment horizontal="center" vertical="center"/>
    </xf>
    <xf numFmtId="180" fontId="6" fillId="15" borderId="42" xfId="0" applyNumberFormat="1" applyFont="1" applyFill="1" applyBorder="1" applyAlignment="1">
      <alignment horizontal="center" vertical="center"/>
    </xf>
    <xf numFmtId="0" fontId="6" fillId="24" borderId="41" xfId="0" applyFont="1" applyFill="1" applyBorder="1" applyAlignment="1">
      <alignment horizontal="center" vertical="center"/>
    </xf>
    <xf numFmtId="180" fontId="6" fillId="24" borderId="42" xfId="0" applyNumberFormat="1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180" fontId="6" fillId="4" borderId="42" xfId="0" applyNumberFormat="1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2" fontId="6" fillId="21" borderId="0" xfId="0" applyNumberFormat="1" applyFont="1" applyFill="1" applyBorder="1" applyAlignment="1">
      <alignment horizontal="center" vertical="center" wrapText="1"/>
    </xf>
    <xf numFmtId="0" fontId="6" fillId="21" borderId="0" xfId="0" applyFont="1" applyFill="1" applyBorder="1" applyAlignment="1">
      <alignment horizontal="center" vertical="center" wrapText="1"/>
    </xf>
    <xf numFmtId="180" fontId="6" fillId="21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21" borderId="45" xfId="0" applyFont="1" applyFill="1" applyBorder="1" applyAlignment="1">
      <alignment horizontal="left" vertical="center"/>
    </xf>
    <xf numFmtId="0" fontId="1" fillId="21" borderId="46" xfId="0" applyFont="1" applyFill="1" applyBorder="1" applyAlignment="1">
      <alignment horizontal="center" vertical="center"/>
    </xf>
    <xf numFmtId="0" fontId="6" fillId="21" borderId="46" xfId="0" applyFont="1" applyFill="1" applyBorder="1" applyAlignment="1">
      <alignment horizontal="center" vertical="center" wrapText="1"/>
    </xf>
    <xf numFmtId="180" fontId="6" fillId="21" borderId="46" xfId="0" applyNumberFormat="1" applyFont="1" applyFill="1" applyBorder="1" applyAlignment="1">
      <alignment horizontal="center" vertical="center"/>
    </xf>
    <xf numFmtId="0" fontId="0" fillId="21" borderId="46" xfId="0" applyFont="1" applyFill="1" applyBorder="1" applyAlignment="1">
      <alignment horizontal="center" vertical="center"/>
    </xf>
    <xf numFmtId="0" fontId="0" fillId="21" borderId="46" xfId="0" applyFont="1" applyFill="1" applyBorder="1" applyAlignment="1">
      <alignment/>
    </xf>
    <xf numFmtId="0" fontId="0" fillId="21" borderId="47" xfId="0" applyFont="1" applyFill="1" applyBorder="1" applyAlignment="1">
      <alignment/>
    </xf>
    <xf numFmtId="0" fontId="13" fillId="0" borderId="26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180" fontId="6" fillId="0" borderId="26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16" borderId="48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quotePrefix="1">
      <alignment horizontal="left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vertical="top"/>
    </xf>
    <xf numFmtId="2" fontId="6" fillId="21" borderId="35" xfId="0" applyNumberFormat="1" applyFont="1" applyFill="1" applyBorder="1" applyAlignment="1">
      <alignment horizontal="center" vertical="center" wrapText="1"/>
    </xf>
    <xf numFmtId="0" fontId="0" fillId="25" borderId="22" xfId="0" applyFont="1" applyFill="1" applyBorder="1" applyAlignment="1">
      <alignment horizontal="center" vertical="center"/>
    </xf>
    <xf numFmtId="0" fontId="1" fillId="25" borderId="5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 quotePrefix="1">
      <alignment horizontal="center" vertical="center"/>
    </xf>
    <xf numFmtId="0" fontId="45" fillId="21" borderId="10" xfId="0" applyFont="1" applyFill="1" applyBorder="1" applyAlignment="1">
      <alignment horizontal="center" vertical="center"/>
    </xf>
    <xf numFmtId="0" fontId="0" fillId="21" borderId="51" xfId="0" applyFont="1" applyFill="1" applyBorder="1" applyAlignment="1" applyProtection="1">
      <alignment horizontal="center" vertical="center"/>
      <protection locked="0"/>
    </xf>
    <xf numFmtId="0" fontId="0" fillId="21" borderId="52" xfId="0" applyFont="1" applyFill="1" applyBorder="1" applyAlignment="1" applyProtection="1">
      <alignment horizontal="center" vertical="center"/>
      <protection locked="0"/>
    </xf>
    <xf numFmtId="0" fontId="0" fillId="21" borderId="53" xfId="0" applyFont="1" applyFill="1" applyBorder="1" applyAlignment="1" applyProtection="1">
      <alignment horizontal="center" vertical="center"/>
      <protection locked="0"/>
    </xf>
    <xf numFmtId="0" fontId="0" fillId="21" borderId="54" xfId="0" applyFont="1" applyFill="1" applyBorder="1" applyAlignment="1" applyProtection="1">
      <alignment horizontal="center" vertical="center"/>
      <protection locked="0"/>
    </xf>
    <xf numFmtId="0" fontId="0" fillId="21" borderId="55" xfId="0" applyFont="1" applyFill="1" applyBorder="1" applyAlignment="1" applyProtection="1">
      <alignment horizontal="center" vertical="center"/>
      <protection locked="0"/>
    </xf>
    <xf numFmtId="0" fontId="0" fillId="21" borderId="56" xfId="0" applyFont="1" applyFill="1" applyBorder="1" applyAlignment="1" applyProtection="1">
      <alignment horizontal="center" vertical="center"/>
      <protection locked="0"/>
    </xf>
    <xf numFmtId="0" fontId="6" fillId="0" borderId="57" xfId="0" applyFont="1" applyBorder="1" applyAlignment="1">
      <alignment horizontal="center" vertical="center"/>
    </xf>
    <xf numFmtId="0" fontId="46" fillId="0" borderId="58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left"/>
    </xf>
    <xf numFmtId="0" fontId="1" fillId="21" borderId="51" xfId="0" applyNumberFormat="1" applyFont="1" applyFill="1" applyBorder="1" applyAlignment="1" applyProtection="1">
      <alignment horizontal="center" vertical="center"/>
      <protection locked="0"/>
    </xf>
    <xf numFmtId="0" fontId="1" fillId="21" borderId="59" xfId="0" applyNumberFormat="1" applyFont="1" applyFill="1" applyBorder="1" applyAlignment="1" applyProtection="1">
      <alignment horizontal="center" vertical="center"/>
      <protection locked="0"/>
    </xf>
    <xf numFmtId="0" fontId="1" fillId="21" borderId="52" xfId="0" applyFont="1" applyFill="1" applyBorder="1" applyAlignment="1" applyProtection="1">
      <alignment horizontal="center" vertical="center"/>
      <protection locked="0"/>
    </xf>
    <xf numFmtId="0" fontId="1" fillId="21" borderId="52" xfId="0" applyNumberFormat="1" applyFont="1" applyFill="1" applyBorder="1" applyAlignment="1" applyProtection="1">
      <alignment horizontal="center" vertical="center"/>
      <protection locked="0"/>
    </xf>
    <xf numFmtId="0" fontId="1" fillId="21" borderId="60" xfId="0" applyNumberFormat="1" applyFont="1" applyFill="1" applyBorder="1" applyAlignment="1" applyProtection="1">
      <alignment horizontal="center" vertical="center"/>
      <protection locked="0"/>
    </xf>
    <xf numFmtId="0" fontId="1" fillId="21" borderId="53" xfId="0" applyFont="1" applyFill="1" applyBorder="1" applyAlignment="1" applyProtection="1">
      <alignment horizontal="center" vertical="center"/>
      <protection locked="0"/>
    </xf>
    <xf numFmtId="0" fontId="1" fillId="21" borderId="53" xfId="0" applyNumberFormat="1" applyFont="1" applyFill="1" applyBorder="1" applyAlignment="1" applyProtection="1">
      <alignment horizontal="center" vertical="center"/>
      <protection locked="0"/>
    </xf>
    <xf numFmtId="0" fontId="1" fillId="21" borderId="61" xfId="0" applyNumberFormat="1" applyFont="1" applyFill="1" applyBorder="1" applyAlignment="1" applyProtection="1">
      <alignment horizontal="center" vertical="center"/>
      <protection locked="0"/>
    </xf>
    <xf numFmtId="0" fontId="1" fillId="21" borderId="54" xfId="0" applyFont="1" applyFill="1" applyBorder="1" applyAlignment="1" applyProtection="1">
      <alignment horizontal="center" vertical="center"/>
      <protection locked="0"/>
    </xf>
    <xf numFmtId="0" fontId="1" fillId="21" borderId="54" xfId="0" applyNumberFormat="1" applyFont="1" applyFill="1" applyBorder="1" applyAlignment="1" applyProtection="1">
      <alignment horizontal="center" vertical="center"/>
      <protection locked="0"/>
    </xf>
    <xf numFmtId="0" fontId="1" fillId="21" borderId="62" xfId="0" applyNumberFormat="1" applyFont="1" applyFill="1" applyBorder="1" applyAlignment="1" applyProtection="1">
      <alignment horizontal="center" vertical="center"/>
      <protection locked="0"/>
    </xf>
    <xf numFmtId="0" fontId="1" fillId="21" borderId="55" xfId="0" applyFont="1" applyFill="1" applyBorder="1" applyAlignment="1" applyProtection="1">
      <alignment horizontal="center" vertical="center"/>
      <protection locked="0"/>
    </xf>
    <xf numFmtId="0" fontId="1" fillId="21" borderId="55" xfId="0" applyNumberFormat="1" applyFont="1" applyFill="1" applyBorder="1" applyAlignment="1" applyProtection="1">
      <alignment horizontal="center" vertical="center"/>
      <protection locked="0"/>
    </xf>
    <xf numFmtId="0" fontId="1" fillId="21" borderId="63" xfId="0" applyNumberFormat="1" applyFont="1" applyFill="1" applyBorder="1" applyAlignment="1" applyProtection="1">
      <alignment horizontal="center" vertical="center"/>
      <protection locked="0"/>
    </xf>
    <xf numFmtId="0" fontId="1" fillId="21" borderId="56" xfId="0" applyFont="1" applyFill="1" applyBorder="1" applyAlignment="1" applyProtection="1">
      <alignment horizontal="center" vertical="center"/>
      <protection locked="0"/>
    </xf>
    <xf numFmtId="0" fontId="1" fillId="21" borderId="56" xfId="0" applyNumberFormat="1" applyFont="1" applyFill="1" applyBorder="1" applyAlignment="1" applyProtection="1">
      <alignment horizontal="center" vertical="center"/>
      <protection locked="0"/>
    </xf>
    <xf numFmtId="0" fontId="1" fillId="21" borderId="64" xfId="0" applyNumberFormat="1" applyFont="1" applyFill="1" applyBorder="1" applyAlignment="1" applyProtection="1">
      <alignment horizontal="center" vertical="center"/>
      <protection locked="0"/>
    </xf>
    <xf numFmtId="0" fontId="0" fillId="25" borderId="65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0" fillId="21" borderId="0" xfId="0" applyFont="1" applyFill="1" applyAlignment="1">
      <alignment/>
    </xf>
    <xf numFmtId="0" fontId="6" fillId="21" borderId="66" xfId="0" applyFont="1" applyFill="1" applyBorder="1" applyAlignment="1">
      <alignment horizontal="center" vertical="center"/>
    </xf>
    <xf numFmtId="0" fontId="6" fillId="21" borderId="67" xfId="0" applyFont="1" applyFill="1" applyBorder="1" applyAlignment="1">
      <alignment horizontal="center" vertical="center"/>
    </xf>
    <xf numFmtId="0" fontId="6" fillId="21" borderId="68" xfId="0" applyFont="1" applyFill="1" applyBorder="1" applyAlignment="1">
      <alignment horizontal="center" vertical="center"/>
    </xf>
    <xf numFmtId="0" fontId="0" fillId="11" borderId="69" xfId="0" applyFont="1" applyFill="1" applyBorder="1" applyAlignment="1">
      <alignment horizontal="center" vertical="center"/>
    </xf>
    <xf numFmtId="0" fontId="0" fillId="11" borderId="70" xfId="0" applyFont="1" applyFill="1" applyBorder="1" applyAlignment="1">
      <alignment horizontal="center" vertical="center"/>
    </xf>
    <xf numFmtId="0" fontId="0" fillId="11" borderId="71" xfId="0" applyFont="1" applyFill="1" applyBorder="1" applyAlignment="1">
      <alignment/>
    </xf>
    <xf numFmtId="0" fontId="34" fillId="11" borderId="72" xfId="0" applyFont="1" applyFill="1" applyBorder="1" applyAlignment="1">
      <alignment horizontal="left" vertical="center"/>
    </xf>
    <xf numFmtId="0" fontId="34" fillId="11" borderId="73" xfId="0" applyFont="1" applyFill="1" applyBorder="1" applyAlignment="1">
      <alignment horizontal="left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0" fillId="25" borderId="78" xfId="0" applyFont="1" applyFill="1" applyBorder="1" applyAlignment="1">
      <alignment horizontal="center" vertical="center"/>
    </xf>
    <xf numFmtId="0" fontId="0" fillId="21" borderId="79" xfId="0" applyFont="1" applyFill="1" applyBorder="1" applyAlignment="1" applyProtection="1">
      <alignment horizontal="left" vertical="center" indent="1"/>
      <protection locked="0"/>
    </xf>
    <xf numFmtId="0" fontId="0" fillId="21" borderId="80" xfId="0" applyFont="1" applyFill="1" applyBorder="1" applyAlignment="1" applyProtection="1">
      <alignment horizontal="left" vertical="center" indent="1"/>
      <protection locked="0"/>
    </xf>
    <xf numFmtId="0" fontId="0" fillId="21" borderId="81" xfId="0" applyFont="1" applyFill="1" applyBorder="1" applyAlignment="1" applyProtection="1">
      <alignment horizontal="left" vertical="center" indent="1"/>
      <protection locked="0"/>
    </xf>
    <xf numFmtId="0" fontId="0" fillId="21" borderId="82" xfId="0" applyFont="1" applyFill="1" applyBorder="1" applyAlignment="1" applyProtection="1">
      <alignment horizontal="left" vertical="center" indent="1"/>
      <protection locked="0"/>
    </xf>
    <xf numFmtId="0" fontId="0" fillId="21" borderId="83" xfId="0" applyFont="1" applyFill="1" applyBorder="1" applyAlignment="1" applyProtection="1">
      <alignment horizontal="left" vertical="center" indent="1"/>
      <protection locked="0"/>
    </xf>
    <xf numFmtId="0" fontId="0" fillId="21" borderId="84" xfId="0" applyFont="1" applyFill="1" applyBorder="1" applyAlignment="1" applyProtection="1">
      <alignment horizontal="left" vertical="center" indent="1"/>
      <protection locked="0"/>
    </xf>
    <xf numFmtId="0" fontId="6" fillId="16" borderId="85" xfId="0" applyFont="1" applyFill="1" applyBorder="1" applyAlignment="1" quotePrefix="1">
      <alignment horizontal="left" vertical="center" indent="1"/>
    </xf>
    <xf numFmtId="0" fontId="6" fillId="16" borderId="86" xfId="0" applyFont="1" applyFill="1" applyBorder="1" applyAlignment="1" quotePrefix="1">
      <alignment horizontal="left" vertical="center" indent="1"/>
    </xf>
    <xf numFmtId="0" fontId="6" fillId="16" borderId="87" xfId="0" applyFont="1" applyFill="1" applyBorder="1" applyAlignment="1">
      <alignment horizontal="left" vertical="center" indent="1"/>
    </xf>
    <xf numFmtId="0" fontId="6" fillId="16" borderId="85" xfId="0" applyFont="1" applyFill="1" applyBorder="1" applyAlignment="1">
      <alignment horizontal="left" vertical="center" inden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16" borderId="50" xfId="0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textRotation="90"/>
    </xf>
    <xf numFmtId="0" fontId="34" fillId="25" borderId="88" xfId="0" applyFont="1" applyFill="1" applyBorder="1" applyAlignment="1">
      <alignment horizontal="left" vertical="center" indent="1"/>
    </xf>
    <xf numFmtId="0" fontId="34" fillId="25" borderId="89" xfId="0" applyFont="1" applyFill="1" applyBorder="1" applyAlignment="1">
      <alignment horizontal="left" vertical="center" indent="1"/>
    </xf>
    <xf numFmtId="0" fontId="34" fillId="25" borderId="90" xfId="0" applyFont="1" applyFill="1" applyBorder="1" applyAlignment="1">
      <alignment horizontal="left" vertical="center" indent="1"/>
    </xf>
    <xf numFmtId="0" fontId="6" fillId="0" borderId="91" xfId="0" applyFont="1" applyBorder="1" applyAlignment="1">
      <alignment horizontal="center" vertical="center"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52" fillId="0" borderId="0" xfId="0" applyFont="1" applyBorder="1" applyAlignment="1">
      <alignment horizontal="center" vertical="center" wrapText="1"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/>
    </xf>
    <xf numFmtId="0" fontId="6" fillId="0" borderId="91" xfId="0" applyFont="1" applyBorder="1" applyAlignment="1">
      <alignment horizontal="center" vertical="center" textRotation="90"/>
    </xf>
    <xf numFmtId="0" fontId="34" fillId="0" borderId="0" xfId="0" applyFont="1" applyBorder="1" applyAlignment="1">
      <alignment/>
    </xf>
    <xf numFmtId="0" fontId="6" fillId="0" borderId="91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53" fillId="0" borderId="50" xfId="0" applyFont="1" applyBorder="1" applyAlignment="1">
      <alignment horizontal="center" vertical="center" textRotation="90"/>
    </xf>
    <xf numFmtId="0" fontId="53" fillId="0" borderId="50" xfId="0" applyFont="1" applyBorder="1" applyAlignment="1" applyProtection="1">
      <alignment horizontal="center" vertical="center"/>
      <protection locked="0"/>
    </xf>
    <xf numFmtId="0" fontId="54" fillId="25" borderId="50" xfId="0" applyFont="1" applyFill="1" applyBorder="1" applyAlignment="1">
      <alignment horizontal="center" vertical="center"/>
    </xf>
    <xf numFmtId="0" fontId="34" fillId="25" borderId="50" xfId="0" applyFont="1" applyFill="1" applyBorder="1" applyAlignment="1">
      <alignment horizontal="center" vertical="center"/>
    </xf>
    <xf numFmtId="0" fontId="55" fillId="4" borderId="50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0" fillId="0" borderId="100" xfId="0" applyBorder="1" applyAlignment="1">
      <alignment/>
    </xf>
    <xf numFmtId="0" fontId="0" fillId="0" borderId="101" xfId="0" applyBorder="1" applyAlignment="1">
      <alignment/>
    </xf>
    <xf numFmtId="0" fontId="57" fillId="0" borderId="0" xfId="0" applyFont="1" applyAlignment="1">
      <alignment/>
    </xf>
    <xf numFmtId="0" fontId="35" fillId="0" borderId="0" xfId="0" applyFont="1" applyAlignment="1">
      <alignment/>
    </xf>
    <xf numFmtId="180" fontId="6" fillId="4" borderId="10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1"/>
    </xf>
    <xf numFmtId="0" fontId="1" fillId="21" borderId="103" xfId="0" applyNumberFormat="1" applyFont="1" applyFill="1" applyBorder="1" applyAlignment="1" applyProtection="1">
      <alignment horizontal="center" vertical="center"/>
      <protection locked="0"/>
    </xf>
    <xf numFmtId="0" fontId="1" fillId="21" borderId="104" xfId="0" applyNumberFormat="1" applyFont="1" applyFill="1" applyBorder="1" applyAlignment="1" applyProtection="1">
      <alignment horizontal="center" vertical="center"/>
      <protection locked="0"/>
    </xf>
    <xf numFmtId="185" fontId="0" fillId="0" borderId="105" xfId="0" applyNumberFormat="1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180" fontId="0" fillId="4" borderId="74" xfId="0" applyNumberFormat="1" applyFont="1" applyFill="1" applyBorder="1" applyAlignment="1">
      <alignment horizontal="center" vertical="center"/>
    </xf>
    <xf numFmtId="185" fontId="0" fillId="0" borderId="8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0" fontId="0" fillId="4" borderId="57" xfId="0" applyNumberFormat="1" applyFont="1" applyFill="1" applyBorder="1" applyAlignment="1">
      <alignment horizontal="center" vertical="center"/>
    </xf>
    <xf numFmtId="185" fontId="0" fillId="0" borderId="107" xfId="0" applyNumberFormat="1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180" fontId="0" fillId="4" borderId="75" xfId="0" applyNumberFormat="1" applyFont="1" applyFill="1" applyBorder="1" applyAlignment="1">
      <alignment horizontal="center" vertical="center"/>
    </xf>
    <xf numFmtId="185" fontId="0" fillId="0" borderId="82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185" fontId="0" fillId="0" borderId="80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85" fontId="0" fillId="0" borderId="81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85" fontId="0" fillId="0" borderId="84" xfId="0" applyNumberFormat="1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180" fontId="0" fillId="4" borderId="76" xfId="0" applyNumberFormat="1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180" fontId="0" fillId="4" borderId="5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12" fillId="26" borderId="111" xfId="0" applyFont="1" applyFill="1" applyBorder="1" applyAlignment="1">
      <alignment horizontal="center" vertical="center"/>
    </xf>
    <xf numFmtId="0" fontId="7" fillId="26" borderId="50" xfId="0" applyFont="1" applyFill="1" applyBorder="1" applyAlignment="1">
      <alignment horizontal="center" vertical="center"/>
    </xf>
    <xf numFmtId="0" fontId="7" fillId="26" borderId="112" xfId="0" applyFont="1" applyFill="1" applyBorder="1" applyAlignment="1">
      <alignment horizontal="center" vertical="center" wrapText="1"/>
    </xf>
    <xf numFmtId="0" fontId="7" fillId="26" borderId="5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38" fillId="0" borderId="95" xfId="0" applyFont="1" applyBorder="1" applyAlignment="1">
      <alignment horizontal="left" vertical="center"/>
    </xf>
    <xf numFmtId="0" fontId="38" fillId="0" borderId="95" xfId="0" applyFont="1" applyBorder="1" applyAlignment="1">
      <alignment horizontal="center" vertical="center"/>
    </xf>
    <xf numFmtId="0" fontId="6" fillId="16" borderId="113" xfId="0" applyFont="1" applyFill="1" applyBorder="1" applyAlignment="1">
      <alignment horizontal="left" vertical="center" indent="1"/>
    </xf>
    <xf numFmtId="0" fontId="34" fillId="25" borderId="114" xfId="0" applyFont="1" applyFill="1" applyBorder="1" applyAlignment="1">
      <alignment horizontal="center" vertical="center" wrapText="1"/>
    </xf>
    <xf numFmtId="0" fontId="0" fillId="11" borderId="115" xfId="0" applyFont="1" applyFill="1" applyBorder="1" applyAlignment="1">
      <alignment/>
    </xf>
    <xf numFmtId="0" fontId="6" fillId="21" borderId="116" xfId="0" applyFont="1" applyFill="1" applyBorder="1" applyAlignment="1">
      <alignment horizontal="center" vertical="center"/>
    </xf>
    <xf numFmtId="0" fontId="34" fillId="11" borderId="117" xfId="0" applyFont="1" applyFill="1" applyBorder="1" applyAlignment="1">
      <alignment horizontal="left" vertical="center"/>
    </xf>
    <xf numFmtId="0" fontId="6" fillId="21" borderId="118" xfId="0" applyFont="1" applyFill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185" fontId="0" fillId="0" borderId="83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120" xfId="0" applyFont="1" applyBorder="1" applyAlignment="1">
      <alignment horizontal="center" vertical="center"/>
    </xf>
    <xf numFmtId="180" fontId="0" fillId="4" borderId="77" xfId="0" applyNumberFormat="1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25" borderId="21" xfId="0" applyFont="1" applyFill="1" applyBorder="1" applyAlignment="1">
      <alignment horizontal="center" vertical="center"/>
    </xf>
    <xf numFmtId="0" fontId="1" fillId="21" borderId="51" xfId="0" applyFont="1" applyFill="1" applyBorder="1" applyAlignment="1" applyProtection="1">
      <alignment horizontal="center" vertical="center"/>
      <protection locked="0"/>
    </xf>
    <xf numFmtId="0" fontId="9" fillId="0" borderId="121" xfId="0" applyFont="1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0" fontId="42" fillId="21" borderId="123" xfId="0" applyFont="1" applyFill="1" applyBorder="1" applyAlignment="1">
      <alignment horizontal="center" vertical="center"/>
    </xf>
    <xf numFmtId="0" fontId="42" fillId="21" borderId="124" xfId="0" applyFont="1" applyFill="1" applyBorder="1" applyAlignment="1">
      <alignment horizontal="center" vertical="center"/>
    </xf>
    <xf numFmtId="0" fontId="43" fillId="21" borderId="124" xfId="0" applyFont="1" applyFill="1" applyBorder="1" applyAlignment="1">
      <alignment horizontal="center" vertical="center"/>
    </xf>
    <xf numFmtId="0" fontId="43" fillId="21" borderId="125" xfId="0" applyFont="1" applyFill="1" applyBorder="1" applyAlignment="1">
      <alignment horizontal="center" vertical="center"/>
    </xf>
    <xf numFmtId="0" fontId="12" fillId="26" borderId="91" xfId="0" applyFont="1" applyFill="1" applyBorder="1" applyAlignment="1">
      <alignment horizontal="center" vertical="center" wrapText="1"/>
    </xf>
    <xf numFmtId="0" fontId="12" fillId="26" borderId="126" xfId="0" applyFont="1" applyFill="1" applyBorder="1" applyAlignment="1">
      <alignment horizontal="center" vertical="center" wrapText="1"/>
    </xf>
    <xf numFmtId="0" fontId="40" fillId="0" borderId="127" xfId="0" applyFont="1" applyFill="1" applyBorder="1" applyAlignment="1">
      <alignment horizontal="left"/>
    </xf>
    <xf numFmtId="0" fontId="0" fillId="0" borderId="127" xfId="0" applyBorder="1" applyAlignment="1">
      <alignment/>
    </xf>
    <xf numFmtId="0" fontId="41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4" fillId="25" borderId="128" xfId="0" applyFont="1" applyFill="1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11" borderId="130" xfId="0" applyFont="1" applyFill="1" applyBorder="1" applyAlignment="1">
      <alignment horizontal="center" vertical="center"/>
    </xf>
    <xf numFmtId="0" fontId="0" fillId="0" borderId="131" xfId="0" applyBorder="1" applyAlignment="1">
      <alignment/>
    </xf>
    <xf numFmtId="0" fontId="6" fillId="21" borderId="37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4" fillId="25" borderId="132" xfId="0" applyFont="1" applyFill="1" applyBorder="1" applyAlignment="1">
      <alignment horizontal="center" vertical="center"/>
    </xf>
    <xf numFmtId="0" fontId="34" fillId="25" borderId="31" xfId="0" applyFont="1" applyFill="1" applyBorder="1" applyAlignment="1">
      <alignment horizontal="center" vertical="center"/>
    </xf>
    <xf numFmtId="0" fontId="34" fillId="25" borderId="133" xfId="0" applyFont="1" applyFill="1" applyBorder="1" applyAlignment="1">
      <alignment horizontal="center" vertical="center"/>
    </xf>
    <xf numFmtId="191" fontId="33" fillId="21" borderId="0" xfId="0" applyNumberFormat="1" applyFont="1" applyFill="1" applyBorder="1" applyAlignment="1">
      <alignment horizontal="center" vertical="center"/>
    </xf>
    <xf numFmtId="191" fontId="33" fillId="0" borderId="0" xfId="0" applyNumberFormat="1" applyFont="1" applyAlignment="1">
      <alignment horizontal="center" vertical="center"/>
    </xf>
    <xf numFmtId="0" fontId="12" fillId="26" borderId="134" xfId="0" applyFont="1" applyFill="1" applyBorder="1" applyAlignment="1">
      <alignment horizontal="center" vertical="center" wrapText="1"/>
    </xf>
    <xf numFmtId="0" fontId="11" fillId="26" borderId="114" xfId="0" applyFont="1" applyFill="1" applyBorder="1" applyAlignment="1">
      <alignment/>
    </xf>
    <xf numFmtId="180" fontId="49" fillId="4" borderId="135" xfId="0" applyNumberFormat="1" applyFont="1" applyFill="1" applyBorder="1" applyAlignment="1">
      <alignment horizontal="center" vertical="center"/>
    </xf>
    <xf numFmtId="0" fontId="50" fillId="0" borderId="135" xfId="0" applyFont="1" applyBorder="1" applyAlignment="1">
      <alignment horizontal="center" vertical="center"/>
    </xf>
    <xf numFmtId="0" fontId="50" fillId="0" borderId="136" xfId="0" applyFont="1" applyBorder="1" applyAlignment="1">
      <alignment horizontal="center" vertical="center"/>
    </xf>
    <xf numFmtId="180" fontId="49" fillId="4" borderId="137" xfId="0" applyNumberFormat="1" applyFont="1" applyFill="1" applyBorder="1" applyAlignment="1">
      <alignment horizontal="center" vertical="center" wrapText="1"/>
    </xf>
    <xf numFmtId="0" fontId="0" fillId="0" borderId="121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9" fillId="0" borderId="139" xfId="0" applyFont="1" applyBorder="1" applyAlignment="1">
      <alignment horizontal="center" vertical="center"/>
    </xf>
    <xf numFmtId="0" fontId="36" fillId="25" borderId="140" xfId="0" applyFont="1" applyFill="1" applyBorder="1" applyAlignment="1">
      <alignment horizontal="left" vertical="center" indent="1"/>
    </xf>
    <xf numFmtId="0" fontId="36" fillId="25" borderId="141" xfId="0" applyFont="1" applyFill="1" applyBorder="1" applyAlignment="1">
      <alignment horizontal="left" vertical="center" indent="1"/>
    </xf>
    <xf numFmtId="0" fontId="4" fillId="21" borderId="142" xfId="0" applyFont="1" applyFill="1" applyBorder="1" applyAlignment="1" applyProtection="1">
      <alignment horizontal="center" vertical="center"/>
      <protection locked="0"/>
    </xf>
    <xf numFmtId="0" fontId="0" fillId="21" borderId="143" xfId="0" applyFont="1" applyFill="1" applyBorder="1" applyAlignment="1" applyProtection="1">
      <alignment horizontal="center" vertical="center"/>
      <protection locked="0"/>
    </xf>
    <xf numFmtId="0" fontId="4" fillId="21" borderId="144" xfId="0" applyFont="1" applyFill="1" applyBorder="1" applyAlignment="1" applyProtection="1">
      <alignment horizontal="center" vertical="center"/>
      <protection locked="0"/>
    </xf>
    <xf numFmtId="0" fontId="0" fillId="21" borderId="145" xfId="0" applyFont="1" applyFill="1" applyBorder="1" applyAlignment="1" applyProtection="1">
      <alignment horizontal="center" vertical="center"/>
      <protection locked="0"/>
    </xf>
    <xf numFmtId="0" fontId="6" fillId="0" borderId="146" xfId="0" applyFont="1" applyFill="1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0" fillId="0" borderId="0" xfId="0" applyAlignment="1">
      <alignment/>
    </xf>
    <xf numFmtId="0" fontId="32" fillId="25" borderId="148" xfId="0" applyFont="1" applyFill="1" applyBorder="1" applyAlignment="1">
      <alignment horizontal="center" vertical="center"/>
    </xf>
    <xf numFmtId="0" fontId="5" fillId="0" borderId="129" xfId="0" applyFont="1" applyBorder="1" applyAlignment="1">
      <alignment horizontal="center" vertical="center"/>
    </xf>
    <xf numFmtId="0" fontId="4" fillId="21" borderId="149" xfId="0" applyFont="1" applyFill="1" applyBorder="1" applyAlignment="1" applyProtection="1">
      <alignment horizontal="center" vertical="center"/>
      <protection locked="0"/>
    </xf>
    <xf numFmtId="0" fontId="0" fillId="21" borderId="150" xfId="0" applyFont="1" applyFill="1" applyBorder="1" applyAlignment="1" applyProtection="1">
      <alignment horizontal="center" vertical="center"/>
      <protection locked="0"/>
    </xf>
    <xf numFmtId="0" fontId="36" fillId="25" borderId="151" xfId="0" applyFont="1" applyFill="1" applyBorder="1" applyAlignment="1">
      <alignment horizontal="left" vertical="center" indent="1"/>
    </xf>
    <xf numFmtId="0" fontId="36" fillId="25" borderId="152" xfId="0" applyFont="1" applyFill="1" applyBorder="1" applyAlignment="1">
      <alignment horizontal="left" vertical="center" indent="1"/>
    </xf>
    <xf numFmtId="0" fontId="36" fillId="25" borderId="153" xfId="0" applyFont="1" applyFill="1" applyBorder="1" applyAlignment="1">
      <alignment horizontal="left" vertical="center" indent="1"/>
    </xf>
    <xf numFmtId="0" fontId="36" fillId="25" borderId="154" xfId="0" applyFont="1" applyFill="1" applyBorder="1" applyAlignment="1">
      <alignment horizontal="left" vertical="center" indent="1"/>
    </xf>
    <xf numFmtId="0" fontId="4" fillId="25" borderId="155" xfId="0" applyFont="1" applyFill="1" applyBorder="1" applyAlignment="1">
      <alignment horizontal="left" vertical="center" indent="1"/>
    </xf>
    <xf numFmtId="0" fontId="4" fillId="25" borderId="156" xfId="0" applyFont="1" applyFill="1" applyBorder="1" applyAlignment="1">
      <alignment horizontal="left" vertical="center" indent="1"/>
    </xf>
    <xf numFmtId="0" fontId="4" fillId="25" borderId="157" xfId="0" applyFont="1" applyFill="1" applyBorder="1" applyAlignment="1">
      <alignment horizontal="left" vertical="center" indent="1"/>
    </xf>
    <xf numFmtId="191" fontId="4" fillId="21" borderId="158" xfId="0" applyNumberFormat="1" applyFont="1" applyFill="1" applyBorder="1" applyAlignment="1" applyProtection="1">
      <alignment horizontal="center" vertical="center"/>
      <protection locked="0"/>
    </xf>
    <xf numFmtId="191" fontId="1" fillId="21" borderId="15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160" xfId="0" applyFont="1" applyBorder="1" applyAlignment="1">
      <alignment horizontal="center" vertical="center"/>
    </xf>
    <xf numFmtId="0" fontId="4" fillId="0" borderId="126" xfId="0" applyFont="1" applyBorder="1" applyAlignment="1">
      <alignment horizontal="center" vertical="center"/>
    </xf>
    <xf numFmtId="0" fontId="38" fillId="7" borderId="97" xfId="0" applyFont="1" applyFill="1" applyBorder="1" applyAlignment="1" quotePrefix="1">
      <alignment horizontal="left" vertical="center"/>
    </xf>
    <xf numFmtId="0" fontId="0" fillId="0" borderId="98" xfId="0" applyBorder="1" applyAlignment="1">
      <alignment horizontal="left" vertical="center"/>
    </xf>
    <xf numFmtId="0" fontId="0" fillId="0" borderId="99" xfId="0" applyBorder="1" applyAlignment="1">
      <alignment horizontal="left" vertical="center"/>
    </xf>
    <xf numFmtId="0" fontId="4" fillId="4" borderId="146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4" borderId="147" xfId="0" applyFont="1" applyFill="1" applyBorder="1" applyAlignment="1">
      <alignment horizontal="center" vertical="center"/>
    </xf>
    <xf numFmtId="0" fontId="6" fillId="0" borderId="146" xfId="0" applyFont="1" applyBorder="1" applyAlignment="1">
      <alignment horizontal="center" vertical="center"/>
    </xf>
    <xf numFmtId="0" fontId="9" fillId="0" borderId="161" xfId="0" applyFont="1" applyBorder="1" applyAlignment="1">
      <alignment horizontal="center" vertical="center"/>
    </xf>
    <xf numFmtId="0" fontId="38" fillId="7" borderId="92" xfId="0" applyFont="1" applyFill="1" applyBorder="1" applyAlignment="1" quotePrefix="1">
      <alignment horizontal="left" vertical="center"/>
    </xf>
    <xf numFmtId="0" fontId="0" fillId="0" borderId="93" xfId="0" applyBorder="1" applyAlignment="1">
      <alignment horizontal="left" vertical="center"/>
    </xf>
    <xf numFmtId="0" fontId="0" fillId="0" borderId="94" xfId="0" applyBorder="1" applyAlignment="1">
      <alignment horizontal="left" vertical="center"/>
    </xf>
    <xf numFmtId="0" fontId="38" fillId="7" borderId="95" xfId="0" applyFont="1" applyFill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9" fontId="4" fillId="21" borderId="142" xfId="0" applyNumberFormat="1" applyFont="1" applyFill="1" applyBorder="1" applyAlignment="1" applyProtection="1" quotePrefix="1">
      <alignment horizontal="center" vertical="center"/>
      <protection locked="0"/>
    </xf>
    <xf numFmtId="0" fontId="6" fillId="16" borderId="105" xfId="0" applyFont="1" applyFill="1" applyBorder="1" applyAlignment="1">
      <alignment horizontal="center" vertical="center"/>
    </xf>
    <xf numFmtId="0" fontId="6" fillId="16" borderId="74" xfId="0" applyFont="1" applyFill="1" applyBorder="1" applyAlignment="1">
      <alignment horizontal="center" vertical="center"/>
    </xf>
    <xf numFmtId="0" fontId="7" fillId="27" borderId="162" xfId="0" applyFont="1" applyFill="1" applyBorder="1" applyAlignment="1">
      <alignment horizontal="center" vertical="center" wrapText="1"/>
    </xf>
    <xf numFmtId="0" fontId="7" fillId="27" borderId="101" xfId="0" applyFont="1" applyFill="1" applyBorder="1" applyAlignment="1">
      <alignment horizontal="center" vertical="center" wrapText="1"/>
    </xf>
    <xf numFmtId="0" fontId="11" fillId="26" borderId="91" xfId="0" applyFont="1" applyFill="1" applyBorder="1" applyAlignment="1">
      <alignment horizontal="center" vertical="center" wrapText="1"/>
    </xf>
    <xf numFmtId="0" fontId="11" fillId="26" borderId="126" xfId="0" applyFont="1" applyFill="1" applyBorder="1" applyAlignment="1">
      <alignment horizontal="center" vertical="center" wrapText="1"/>
    </xf>
    <xf numFmtId="0" fontId="32" fillId="25" borderId="146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89" fontId="0" fillId="0" borderId="163" xfId="0" applyNumberFormat="1" applyFont="1" applyBorder="1" applyAlignment="1" applyProtection="1">
      <alignment horizontal="center" vertical="center"/>
      <protection/>
    </xf>
    <xf numFmtId="189" fontId="0" fillId="0" borderId="164" xfId="0" applyNumberFormat="1" applyFont="1" applyBorder="1" applyAlignment="1" applyProtection="1">
      <alignment horizontal="center" vertical="center"/>
      <protection/>
    </xf>
    <xf numFmtId="0" fontId="51" fillId="25" borderId="165" xfId="0" applyFont="1" applyFill="1" applyBorder="1" applyAlignment="1">
      <alignment horizontal="center" vertical="center"/>
    </xf>
    <xf numFmtId="0" fontId="38" fillId="25" borderId="166" xfId="0" applyFont="1" applyFill="1" applyBorder="1" applyAlignment="1">
      <alignment horizontal="center" vertical="center"/>
    </xf>
    <xf numFmtId="0" fontId="38" fillId="25" borderId="167" xfId="0" applyFont="1" applyFill="1" applyBorder="1" applyAlignment="1">
      <alignment horizontal="center" vertical="center"/>
    </xf>
    <xf numFmtId="0" fontId="0" fillId="0" borderId="48" xfId="0" applyFont="1" applyBorder="1" applyAlignment="1" applyProtection="1">
      <alignment vertical="center"/>
      <protection locked="0"/>
    </xf>
    <xf numFmtId="0" fontId="0" fillId="0" borderId="168" xfId="0" applyFont="1" applyBorder="1" applyAlignment="1" applyProtection="1">
      <alignment vertical="center"/>
      <protection locked="0"/>
    </xf>
    <xf numFmtId="0" fontId="0" fillId="0" borderId="169" xfId="0" applyFont="1" applyBorder="1" applyAlignment="1" applyProtection="1">
      <alignment vertical="center"/>
      <protection locked="0"/>
    </xf>
    <xf numFmtId="0" fontId="0" fillId="0" borderId="170" xfId="0" applyFont="1" applyBorder="1" applyAlignment="1" applyProtection="1">
      <alignment vertical="center"/>
      <protection locked="0"/>
    </xf>
    <xf numFmtId="188" fontId="0" fillId="0" borderId="169" xfId="0" applyNumberFormat="1" applyFont="1" applyBorder="1" applyAlignment="1" applyProtection="1">
      <alignment horizontal="center" vertical="center"/>
      <protection locked="0"/>
    </xf>
    <xf numFmtId="188" fontId="0" fillId="0" borderId="170" xfId="0" applyNumberFormat="1" applyFont="1" applyBorder="1" applyAlignment="1" applyProtection="1">
      <alignment horizontal="center" vertical="center"/>
      <protection locked="0"/>
    </xf>
    <xf numFmtId="187" fontId="0" fillId="0" borderId="169" xfId="0" applyNumberFormat="1" applyFont="1" applyBorder="1" applyAlignment="1" applyProtection="1">
      <alignment horizontal="center" vertical="center"/>
      <protection locked="0"/>
    </xf>
    <xf numFmtId="187" fontId="0" fillId="0" borderId="170" xfId="0" applyNumberFormat="1" applyFont="1" applyBorder="1" applyAlignment="1" applyProtection="1">
      <alignment horizontal="center" vertical="center"/>
      <protection locked="0"/>
    </xf>
    <xf numFmtId="0" fontId="34" fillId="25" borderId="89" xfId="0" applyFont="1" applyFill="1" applyBorder="1" applyAlignment="1">
      <alignment vertical="center"/>
    </xf>
    <xf numFmtId="0" fontId="48" fillId="25" borderId="169" xfId="0" applyFont="1" applyFill="1" applyBorder="1" applyAlignment="1">
      <alignment vertical="center"/>
    </xf>
    <xf numFmtId="0" fontId="48" fillId="25" borderId="166" xfId="0" applyFont="1" applyFill="1" applyBorder="1" applyAlignment="1">
      <alignment horizontal="center" vertical="center"/>
    </xf>
    <xf numFmtId="0" fontId="48" fillId="25" borderId="167" xfId="0" applyFont="1" applyFill="1" applyBorder="1" applyAlignment="1">
      <alignment horizontal="center" vertical="center"/>
    </xf>
    <xf numFmtId="0" fontId="55" fillId="4" borderId="50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34" fillId="25" borderId="88" xfId="0" applyFont="1" applyFill="1" applyBorder="1" applyAlignment="1">
      <alignment vertical="center"/>
    </xf>
    <xf numFmtId="0" fontId="48" fillId="25" borderId="48" xfId="0" applyFont="1" applyFill="1" applyBorder="1" applyAlignment="1">
      <alignment vertical="center"/>
    </xf>
    <xf numFmtId="0" fontId="34" fillId="25" borderId="90" xfId="0" applyFont="1" applyFill="1" applyBorder="1" applyAlignment="1">
      <alignment vertical="center"/>
    </xf>
    <xf numFmtId="0" fontId="48" fillId="25" borderId="163" xfId="0" applyFont="1" applyFill="1" applyBorder="1" applyAlignment="1">
      <alignment vertical="center"/>
    </xf>
    <xf numFmtId="0" fontId="55" fillId="4" borderId="91" xfId="0" applyFont="1" applyFill="1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160" xfId="0" applyBorder="1" applyAlignment="1" quotePrefix="1">
      <alignment horizontal="center" vertical="center"/>
    </xf>
    <xf numFmtId="0" fontId="0" fillId="0" borderId="160" xfId="0" applyBorder="1" applyAlignment="1">
      <alignment horizontal="center" vertical="center"/>
    </xf>
    <xf numFmtId="0" fontId="55" fillId="4" borderId="171" xfId="0" applyFont="1" applyFill="1" applyBorder="1" applyAlignment="1">
      <alignment horizontal="center" vertical="center"/>
    </xf>
    <xf numFmtId="0" fontId="55" fillId="4" borderId="172" xfId="0" applyFont="1" applyFill="1" applyBorder="1" applyAlignment="1">
      <alignment horizontal="center" vertical="center"/>
    </xf>
    <xf numFmtId="10" fontId="56" fillId="21" borderId="172" xfId="0" applyNumberFormat="1" applyFont="1" applyFill="1" applyBorder="1" applyAlignment="1">
      <alignment horizontal="center" vertical="center"/>
    </xf>
    <xf numFmtId="10" fontId="56" fillId="21" borderId="173" xfId="0" applyNumberFormat="1" applyFont="1" applyFill="1" applyBorder="1" applyAlignment="1">
      <alignment horizontal="center" vertical="center"/>
    </xf>
    <xf numFmtId="0" fontId="0" fillId="0" borderId="172" xfId="0" applyBorder="1" applyAlignment="1">
      <alignment horizontal="center" vertical="center"/>
    </xf>
    <xf numFmtId="0" fontId="0" fillId="0" borderId="173" xfId="0" applyBorder="1" applyAlignment="1">
      <alignment horizontal="center" vertical="center"/>
    </xf>
    <xf numFmtId="0" fontId="50" fillId="4" borderId="174" xfId="0" applyFont="1" applyFill="1" applyBorder="1" applyAlignment="1">
      <alignment horizontal="center" vertical="center"/>
    </xf>
    <xf numFmtId="0" fontId="50" fillId="4" borderId="137" xfId="0" applyFont="1" applyFill="1" applyBorder="1" applyAlignment="1">
      <alignment horizontal="center" vertical="center"/>
    </xf>
    <xf numFmtId="0" fontId="50" fillId="4" borderId="175" xfId="0" applyFont="1" applyFill="1" applyBorder="1" applyAlignment="1">
      <alignment horizontal="center" vertical="center"/>
    </xf>
    <xf numFmtId="0" fontId="50" fillId="4" borderId="176" xfId="0" applyFont="1" applyFill="1" applyBorder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Hyperlink" xfId="48"/>
    <cellStyle name="Followed Hyperlink" xfId="49"/>
    <cellStyle name="Comma" xfId="50"/>
    <cellStyle name="Comma [0]" xfId="51"/>
    <cellStyle name="Currency" xfId="52"/>
    <cellStyle name="Currency [0]" xfId="53"/>
    <cellStyle name="Neutro" xfId="54"/>
    <cellStyle name="Nota" xfId="55"/>
    <cellStyle name="Percent" xfId="56"/>
    <cellStyle name="Saída" xfId="57"/>
    <cellStyle name="Texto de Aviso" xfId="58"/>
    <cellStyle name="Texto Explicativo" xfId="59"/>
    <cellStyle name="Título" xfId="60"/>
    <cellStyle name="Total" xfId="61"/>
    <cellStyle name="Verificar Célula" xfId="62"/>
  </cellStyles>
  <dxfs count="18">
    <dxf>
      <fill>
        <patternFill>
          <bgColor indexed="5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Relationship Id="rId5" Type="http://schemas.openxmlformats.org/officeDocument/2006/relationships/image" Target="../media/image12.jpeg" /><Relationship Id="rId6" Type="http://schemas.openxmlformats.org/officeDocument/2006/relationships/image" Target="../media/image13.jpeg" /><Relationship Id="rId7" Type="http://schemas.openxmlformats.org/officeDocument/2006/relationships/image" Target="../media/image14.jpeg" /><Relationship Id="rId8" Type="http://schemas.openxmlformats.org/officeDocument/2006/relationships/image" Target="../media/image15.jpeg" /><Relationship Id="rId9" Type="http://schemas.openxmlformats.org/officeDocument/2006/relationships/image" Target="../media/image16.jpeg" /><Relationship Id="rId10" Type="http://schemas.openxmlformats.org/officeDocument/2006/relationships/image" Target="../media/image17.jpeg" /><Relationship Id="rId11" Type="http://schemas.openxmlformats.org/officeDocument/2006/relationships/image" Target="../media/image18.jpeg" /><Relationship Id="rId12" Type="http://schemas.openxmlformats.org/officeDocument/2006/relationships/image" Target="../media/image20.jpeg" /><Relationship Id="rId13" Type="http://schemas.openxmlformats.org/officeDocument/2006/relationships/image" Target="../media/image21.jpeg" /><Relationship Id="rId14" Type="http://schemas.openxmlformats.org/officeDocument/2006/relationships/image" Target="../media/image19.jpeg" /><Relationship Id="rId15" Type="http://schemas.openxmlformats.org/officeDocument/2006/relationships/image" Target="../media/image22.jpeg" /><Relationship Id="rId16" Type="http://schemas.openxmlformats.org/officeDocument/2006/relationships/image" Target="../media/image1.jpeg" /><Relationship Id="rId17" Type="http://schemas.openxmlformats.org/officeDocument/2006/relationships/image" Target="../media/image4.jpeg" /><Relationship Id="rId18" Type="http://schemas.openxmlformats.org/officeDocument/2006/relationships/image" Target="../media/image5.jpeg" /><Relationship Id="rId19" Type="http://schemas.openxmlformats.org/officeDocument/2006/relationships/image" Target="../media/image7.jpeg" /><Relationship Id="rId20" Type="http://schemas.openxmlformats.org/officeDocument/2006/relationships/image" Target="../media/image8.jpeg" /><Relationship Id="rId21" Type="http://schemas.openxmlformats.org/officeDocument/2006/relationships/image" Target="../media/image6.jpeg" /><Relationship Id="rId22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2</xdr:col>
      <xdr:colOff>904875</xdr:colOff>
      <xdr:row>7</xdr:row>
      <xdr:rowOff>123825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0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16</xdr:row>
      <xdr:rowOff>9525</xdr:rowOff>
    </xdr:from>
    <xdr:to>
      <xdr:col>2</xdr:col>
      <xdr:colOff>981075</xdr:colOff>
      <xdr:row>16</xdr:row>
      <xdr:rowOff>400050</xdr:rowOff>
    </xdr:to>
    <xdr:pic>
      <xdr:nvPicPr>
        <xdr:cNvPr id="2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3667125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16</xdr:row>
      <xdr:rowOff>9525</xdr:rowOff>
    </xdr:from>
    <xdr:to>
      <xdr:col>3</xdr:col>
      <xdr:colOff>904875</xdr:colOff>
      <xdr:row>16</xdr:row>
      <xdr:rowOff>390525</xdr:rowOff>
    </xdr:to>
    <xdr:pic>
      <xdr:nvPicPr>
        <xdr:cNvPr id="3" name="Picture 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19375" y="366712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809625</xdr:colOff>
      <xdr:row>16</xdr:row>
      <xdr:rowOff>9525</xdr:rowOff>
    </xdr:from>
    <xdr:to>
      <xdr:col>4</xdr:col>
      <xdr:colOff>1219200</xdr:colOff>
      <xdr:row>16</xdr:row>
      <xdr:rowOff>400050</xdr:rowOff>
    </xdr:to>
    <xdr:pic>
      <xdr:nvPicPr>
        <xdr:cNvPr id="4" name="Picture 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52925" y="3667125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16</xdr:row>
      <xdr:rowOff>9525</xdr:rowOff>
    </xdr:from>
    <xdr:to>
      <xdr:col>5</xdr:col>
      <xdr:colOff>809625</xdr:colOff>
      <xdr:row>16</xdr:row>
      <xdr:rowOff>400050</xdr:rowOff>
    </xdr:to>
    <xdr:pic>
      <xdr:nvPicPr>
        <xdr:cNvPr id="5" name="Picture 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76900" y="3667125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16</xdr:row>
      <xdr:rowOff>28575</xdr:rowOff>
    </xdr:from>
    <xdr:to>
      <xdr:col>6</xdr:col>
      <xdr:colOff>781050</xdr:colOff>
      <xdr:row>16</xdr:row>
      <xdr:rowOff>400050</xdr:rowOff>
    </xdr:to>
    <xdr:pic>
      <xdr:nvPicPr>
        <xdr:cNvPr id="6" name="Picture 8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67525" y="3686175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714375</xdr:colOff>
      <xdr:row>16</xdr:row>
      <xdr:rowOff>9525</xdr:rowOff>
    </xdr:from>
    <xdr:to>
      <xdr:col>8</xdr:col>
      <xdr:colOff>238125</xdr:colOff>
      <xdr:row>16</xdr:row>
      <xdr:rowOff>390525</xdr:rowOff>
    </xdr:to>
    <xdr:pic>
      <xdr:nvPicPr>
        <xdr:cNvPr id="7" name="Picture 8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53425" y="3667125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19</xdr:row>
      <xdr:rowOff>9525</xdr:rowOff>
    </xdr:from>
    <xdr:to>
      <xdr:col>2</xdr:col>
      <xdr:colOff>1162050</xdr:colOff>
      <xdr:row>19</xdr:row>
      <xdr:rowOff>390525</xdr:rowOff>
    </xdr:to>
    <xdr:pic>
      <xdr:nvPicPr>
        <xdr:cNvPr id="8" name="Picture 8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33475" y="4657725"/>
          <a:ext cx="561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19</xdr:row>
      <xdr:rowOff>9525</xdr:rowOff>
    </xdr:from>
    <xdr:to>
      <xdr:col>3</xdr:col>
      <xdr:colOff>942975</xdr:colOff>
      <xdr:row>19</xdr:row>
      <xdr:rowOff>400050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00325" y="4657725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809625</xdr:colOff>
      <xdr:row>19</xdr:row>
      <xdr:rowOff>28575</xdr:rowOff>
    </xdr:from>
    <xdr:to>
      <xdr:col>4</xdr:col>
      <xdr:colOff>1152525</xdr:colOff>
      <xdr:row>19</xdr:row>
      <xdr:rowOff>419100</xdr:rowOff>
    </xdr:to>
    <xdr:pic>
      <xdr:nvPicPr>
        <xdr:cNvPr id="10" name="Picture 8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52925" y="4676775"/>
          <a:ext cx="342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600075</xdr:colOff>
      <xdr:row>19</xdr:row>
      <xdr:rowOff>9525</xdr:rowOff>
    </xdr:from>
    <xdr:to>
      <xdr:col>5</xdr:col>
      <xdr:colOff>971550</xdr:colOff>
      <xdr:row>19</xdr:row>
      <xdr:rowOff>419100</xdr:rowOff>
    </xdr:to>
    <xdr:pic>
      <xdr:nvPicPr>
        <xdr:cNvPr id="11" name="Picture 8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29325" y="4657725"/>
          <a:ext cx="371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19</xdr:row>
      <xdr:rowOff>9525</xdr:rowOff>
    </xdr:from>
    <xdr:to>
      <xdr:col>6</xdr:col>
      <xdr:colOff>1000125</xdr:colOff>
      <xdr:row>19</xdr:row>
      <xdr:rowOff>419100</xdr:rowOff>
    </xdr:to>
    <xdr:pic>
      <xdr:nvPicPr>
        <xdr:cNvPr id="12" name="Picture 8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229475" y="4657725"/>
          <a:ext cx="304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19</xdr:row>
      <xdr:rowOff>9525</xdr:rowOff>
    </xdr:from>
    <xdr:to>
      <xdr:col>7</xdr:col>
      <xdr:colOff>1038225</xdr:colOff>
      <xdr:row>19</xdr:row>
      <xdr:rowOff>400050</xdr:rowOff>
    </xdr:to>
    <xdr:pic>
      <xdr:nvPicPr>
        <xdr:cNvPr id="13" name="Picture 8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258175" y="4657725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22</xdr:row>
      <xdr:rowOff>28575</xdr:rowOff>
    </xdr:from>
    <xdr:to>
      <xdr:col>2</xdr:col>
      <xdr:colOff>1000125</xdr:colOff>
      <xdr:row>22</xdr:row>
      <xdr:rowOff>438150</xdr:rowOff>
    </xdr:to>
    <xdr:pic>
      <xdr:nvPicPr>
        <xdr:cNvPr id="14" name="Picture 9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38225" y="5762625"/>
          <a:ext cx="495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628650</xdr:colOff>
      <xdr:row>22</xdr:row>
      <xdr:rowOff>28575</xdr:rowOff>
    </xdr:from>
    <xdr:to>
      <xdr:col>4</xdr:col>
      <xdr:colOff>1266825</xdr:colOff>
      <xdr:row>22</xdr:row>
      <xdr:rowOff>419100</xdr:rowOff>
    </xdr:to>
    <xdr:pic>
      <xdr:nvPicPr>
        <xdr:cNvPr id="15" name="Picture 9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171950" y="5762625"/>
          <a:ext cx="638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22</xdr:row>
      <xdr:rowOff>9525</xdr:rowOff>
    </xdr:from>
    <xdr:to>
      <xdr:col>5</xdr:col>
      <xdr:colOff>838200</xdr:colOff>
      <xdr:row>22</xdr:row>
      <xdr:rowOff>419100</xdr:rowOff>
    </xdr:to>
    <xdr:pic>
      <xdr:nvPicPr>
        <xdr:cNvPr id="16" name="Picture 10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695950" y="5743575"/>
          <a:ext cx="571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22</xdr:row>
      <xdr:rowOff>38100</xdr:rowOff>
    </xdr:from>
    <xdr:to>
      <xdr:col>6</xdr:col>
      <xdr:colOff>819150</xdr:colOff>
      <xdr:row>22</xdr:row>
      <xdr:rowOff>419100</xdr:rowOff>
    </xdr:to>
    <xdr:pic>
      <xdr:nvPicPr>
        <xdr:cNvPr id="17" name="Picture 10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67525" y="5772150"/>
          <a:ext cx="485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22</xdr:row>
      <xdr:rowOff>38100</xdr:rowOff>
    </xdr:from>
    <xdr:to>
      <xdr:col>7</xdr:col>
      <xdr:colOff>762000</xdr:colOff>
      <xdr:row>22</xdr:row>
      <xdr:rowOff>447675</xdr:rowOff>
    </xdr:to>
    <xdr:pic>
      <xdr:nvPicPr>
        <xdr:cNvPr id="18" name="Picture 10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953375" y="57721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22</xdr:row>
      <xdr:rowOff>9525</xdr:rowOff>
    </xdr:from>
    <xdr:to>
      <xdr:col>8</xdr:col>
      <xdr:colOff>723900</xdr:colOff>
      <xdr:row>22</xdr:row>
      <xdr:rowOff>419100</xdr:rowOff>
    </xdr:to>
    <xdr:pic>
      <xdr:nvPicPr>
        <xdr:cNvPr id="19" name="Picture 10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829675" y="5743575"/>
          <a:ext cx="5810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22</xdr:row>
      <xdr:rowOff>28575</xdr:rowOff>
    </xdr:from>
    <xdr:to>
      <xdr:col>3</xdr:col>
      <xdr:colOff>1047750</xdr:colOff>
      <xdr:row>22</xdr:row>
      <xdr:rowOff>438150</xdr:rowOff>
    </xdr:to>
    <xdr:pic>
      <xdr:nvPicPr>
        <xdr:cNvPr id="20" name="Picture 10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581275" y="5762625"/>
          <a:ext cx="533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19</xdr:row>
      <xdr:rowOff>47625</xdr:rowOff>
    </xdr:from>
    <xdr:to>
      <xdr:col>8</xdr:col>
      <xdr:colOff>714375</xdr:colOff>
      <xdr:row>19</xdr:row>
      <xdr:rowOff>352425</xdr:rowOff>
    </xdr:to>
    <xdr:pic>
      <xdr:nvPicPr>
        <xdr:cNvPr id="21" name="Picture 11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877300" y="4695825"/>
          <a:ext cx="523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771525</xdr:colOff>
      <xdr:row>25</xdr:row>
      <xdr:rowOff>247650</xdr:rowOff>
    </xdr:from>
    <xdr:to>
      <xdr:col>5</xdr:col>
      <xdr:colOff>323850</xdr:colOff>
      <xdr:row>30</xdr:row>
      <xdr:rowOff>209550</xdr:rowOff>
    </xdr:to>
    <xdr:pic>
      <xdr:nvPicPr>
        <xdr:cNvPr id="22" name="Picture 11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314825" y="6991350"/>
          <a:ext cx="1438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showGridLines="0" zoomScale="80" zoomScaleNormal="80" zoomScalePageLayoutView="0" workbookViewId="0" topLeftCell="A3">
      <selection activeCell="N15" sqref="N15"/>
    </sheetView>
  </sheetViews>
  <sheetFormatPr defaultColWidth="11.421875" defaultRowHeight="12.75"/>
  <cols>
    <col min="1" max="1" width="4.7109375" style="0" customWidth="1"/>
    <col min="2" max="2" width="3.28125" style="0" customWidth="1"/>
    <col min="3" max="3" width="23.00390625" style="0" customWidth="1"/>
    <col min="4" max="4" width="22.140625" style="0" customWidth="1"/>
    <col min="5" max="5" width="28.28125" style="0" customWidth="1"/>
    <col min="6" max="7" width="16.57421875" style="0" customWidth="1"/>
    <col min="8" max="8" width="15.7109375" style="0" customWidth="1"/>
    <col min="9" max="9" width="13.57421875" style="0" customWidth="1"/>
    <col min="10" max="10" width="3.57421875" style="0" customWidth="1"/>
    <col min="11" max="16384" width="9.140625" style="0" customWidth="1"/>
  </cols>
  <sheetData>
    <row r="1" spans="1:5" s="3" customFormat="1" ht="12.75">
      <c r="A1" s="15"/>
      <c r="B1" s="15"/>
      <c r="C1" s="15"/>
      <c r="D1" s="15"/>
      <c r="E1" s="15"/>
    </row>
    <row r="2" spans="1:5" s="3" customFormat="1" ht="12.75">
      <c r="A2" s="15"/>
      <c r="B2" s="15"/>
      <c r="C2" s="15"/>
      <c r="D2" s="15"/>
      <c r="E2" s="15"/>
    </row>
    <row r="3" spans="1:5" s="3" customFormat="1" ht="12.75">
      <c r="A3" s="15"/>
      <c r="B3" s="15"/>
      <c r="C3" s="15"/>
      <c r="D3" s="15"/>
      <c r="E3" s="15"/>
    </row>
    <row r="4" spans="1:6" s="3" customFormat="1" ht="12.75">
      <c r="A4" s="15"/>
      <c r="B4" s="15"/>
      <c r="C4" s="15"/>
      <c r="D4" s="15"/>
      <c r="E4" s="15"/>
      <c r="F4" s="15"/>
    </row>
    <row r="5" spans="1:6" s="3" customFormat="1" ht="12.75">
      <c r="A5" s="15"/>
      <c r="B5" s="15"/>
      <c r="C5" s="15"/>
      <c r="F5" s="15"/>
    </row>
    <row r="6" spans="1:6" s="3" customFormat="1" ht="12.75" customHeight="1">
      <c r="A6" s="15"/>
      <c r="B6" s="15"/>
      <c r="C6" s="15"/>
      <c r="F6" s="15"/>
    </row>
    <row r="7" spans="1:3" s="3" customFormat="1" ht="12.75">
      <c r="A7" s="15"/>
      <c r="B7" s="15"/>
      <c r="C7" s="15"/>
    </row>
    <row r="8" spans="1:3" s="3" customFormat="1" ht="12.75">
      <c r="A8" s="15"/>
      <c r="B8" s="15"/>
      <c r="C8" s="15"/>
    </row>
    <row r="9" spans="2:10" s="3" customFormat="1" ht="26.25">
      <c r="B9" s="270" t="s">
        <v>14</v>
      </c>
      <c r="C9" s="271"/>
      <c r="D9" s="271"/>
      <c r="E9" s="271"/>
      <c r="F9" s="272"/>
      <c r="G9" s="272"/>
      <c r="H9" s="272"/>
      <c r="I9" s="272"/>
      <c r="J9" s="273"/>
    </row>
    <row r="10" spans="2:10" s="3" customFormat="1" ht="36.75" customHeight="1">
      <c r="B10" s="276" t="s">
        <v>74</v>
      </c>
      <c r="C10" s="276"/>
      <c r="D10" s="276"/>
      <c r="E10" s="277"/>
      <c r="F10" s="277"/>
      <c r="G10" s="277"/>
      <c r="H10" s="277"/>
      <c r="I10" s="277"/>
      <c r="J10" s="277"/>
    </row>
    <row r="11" spans="2:10" s="3" customFormat="1" ht="23.25" customHeight="1">
      <c r="B11" s="278" t="s">
        <v>75</v>
      </c>
      <c r="C11" s="279"/>
      <c r="D11" s="279"/>
      <c r="E11" s="279"/>
      <c r="F11" s="279"/>
      <c r="G11" s="279"/>
      <c r="H11" s="279"/>
      <c r="I11" s="279"/>
      <c r="J11" s="279"/>
    </row>
    <row r="12" spans="2:4" s="3" customFormat="1" ht="24" customHeight="1" thickBot="1">
      <c r="B12" s="38"/>
      <c r="C12" s="38"/>
      <c r="D12" s="38"/>
    </row>
    <row r="13" spans="2:10" s="3" customFormat="1" ht="14.25" customHeight="1" thickTop="1">
      <c r="B13" s="41"/>
      <c r="C13" s="42"/>
      <c r="D13" s="42"/>
      <c r="E13" s="43"/>
      <c r="F13" s="43"/>
      <c r="G13" s="43"/>
      <c r="H13" s="43"/>
      <c r="I13" s="43"/>
      <c r="J13" s="44"/>
    </row>
    <row r="14" spans="2:10" s="3" customFormat="1" ht="23.25">
      <c r="B14" s="45"/>
      <c r="C14" s="46" t="s">
        <v>208</v>
      </c>
      <c r="D14" s="47"/>
      <c r="E14" s="47"/>
      <c r="F14" s="47"/>
      <c r="G14" s="47"/>
      <c r="H14" s="289">
        <f>'Parcours à renseigner'!E5</f>
        <v>41077</v>
      </c>
      <c r="I14" s="290"/>
      <c r="J14" s="49"/>
    </row>
    <row r="15" spans="2:10" s="3" customFormat="1" ht="18.75" thickBot="1">
      <c r="B15" s="45"/>
      <c r="C15" s="50"/>
      <c r="D15" s="50"/>
      <c r="E15" s="48"/>
      <c r="F15" s="48"/>
      <c r="G15" s="48"/>
      <c r="H15" s="48"/>
      <c r="I15" s="47"/>
      <c r="J15" s="49"/>
    </row>
    <row r="16" spans="2:10" s="3" customFormat="1" ht="19.5" thickBot="1" thickTop="1">
      <c r="B16" s="45"/>
      <c r="C16" s="51" t="s">
        <v>38</v>
      </c>
      <c r="D16" s="52" t="s">
        <v>39</v>
      </c>
      <c r="E16" s="52" t="s">
        <v>40</v>
      </c>
      <c r="F16" s="52" t="s">
        <v>41</v>
      </c>
      <c r="G16" s="72" t="s">
        <v>42</v>
      </c>
      <c r="H16" s="280" t="s">
        <v>50</v>
      </c>
      <c r="I16" s="281"/>
      <c r="J16" s="49"/>
    </row>
    <row r="17" spans="2:10" s="3" customFormat="1" ht="32.25" customHeight="1">
      <c r="B17" s="45"/>
      <c r="C17" s="53"/>
      <c r="D17" s="54"/>
      <c r="E17" s="55"/>
      <c r="F17" s="55"/>
      <c r="G17" s="69"/>
      <c r="H17" s="282"/>
      <c r="I17" s="283"/>
      <c r="J17" s="49"/>
    </row>
    <row r="18" spans="2:10" s="3" customFormat="1" ht="18.75" thickBot="1">
      <c r="B18" s="45"/>
      <c r="C18" s="56" t="str">
        <f>'Parcours à renseigner'!E6</f>
        <v>01h30</v>
      </c>
      <c r="D18" s="57" t="str">
        <f>'Parcours à renseigner'!E7</f>
        <v>29° C</v>
      </c>
      <c r="E18" s="57" t="str">
        <f>'Parcours à renseigner'!E8</f>
        <v>3 à 10 km/h</v>
      </c>
      <c r="F18" s="57" t="str">
        <f>'Parcours à renseigner'!E9</f>
        <v>600 m</v>
      </c>
      <c r="G18" s="70" t="str">
        <f>'Parcours à renseigner'!E10</f>
        <v>45 %</v>
      </c>
      <c r="H18" s="284" t="str">
        <f>'Parcours à renseigner'!E11</f>
        <v>Ciel bleu</v>
      </c>
      <c r="I18" s="285"/>
      <c r="J18" s="49"/>
    </row>
    <row r="19" spans="2:10" s="3" customFormat="1" ht="27" thickBot="1" thickTop="1">
      <c r="B19" s="45"/>
      <c r="C19" s="51" t="s">
        <v>43</v>
      </c>
      <c r="D19" s="52" t="s">
        <v>44</v>
      </c>
      <c r="E19" s="52" t="s">
        <v>31</v>
      </c>
      <c r="F19" s="280" t="s">
        <v>102</v>
      </c>
      <c r="G19" s="286"/>
      <c r="H19" s="286"/>
      <c r="I19" s="254" t="s">
        <v>210</v>
      </c>
      <c r="J19" s="49"/>
    </row>
    <row r="20" spans="2:10" s="3" customFormat="1" ht="33" customHeight="1">
      <c r="B20" s="45"/>
      <c r="C20" s="53"/>
      <c r="D20" s="54"/>
      <c r="E20" s="55"/>
      <c r="F20" s="162" t="s">
        <v>103</v>
      </c>
      <c r="G20" s="163" t="s">
        <v>104</v>
      </c>
      <c r="H20" s="257" t="s">
        <v>96</v>
      </c>
      <c r="I20" s="255"/>
      <c r="J20" s="49"/>
    </row>
    <row r="21" spans="2:10" s="3" customFormat="1" ht="18.75" thickBot="1">
      <c r="B21" s="45"/>
      <c r="C21" s="58">
        <f>'Parcours à renseigner'!E12</f>
        <v>2</v>
      </c>
      <c r="D21" s="59">
        <f>'Parcours à renseigner'!U91</f>
        <v>10</v>
      </c>
      <c r="E21" s="59">
        <f>'Parcours à renseigner'!F268</f>
        <v>30</v>
      </c>
      <c r="F21" s="156">
        <f>'Parcours à renseigner'!U34</f>
        <v>20</v>
      </c>
      <c r="G21" s="157">
        <f>'Parcours à renseigner'!U36</f>
        <v>0</v>
      </c>
      <c r="H21" s="258">
        <f>'Parcours à renseigner'!U35</f>
        <v>10</v>
      </c>
      <c r="I21" s="256">
        <f>'Parcours à renseigner'!U38</f>
        <v>0</v>
      </c>
      <c r="J21" s="49"/>
    </row>
    <row r="22" spans="2:10" s="3" customFormat="1" ht="33.75" customHeight="1" thickBot="1" thickTop="1">
      <c r="B22" s="45"/>
      <c r="C22" s="60" t="s">
        <v>48</v>
      </c>
      <c r="D22" s="61" t="s">
        <v>47</v>
      </c>
      <c r="E22" s="61" t="s">
        <v>205</v>
      </c>
      <c r="F22" s="287" t="s">
        <v>206</v>
      </c>
      <c r="G22" s="287"/>
      <c r="H22" s="287"/>
      <c r="I22" s="288"/>
      <c r="J22" s="49"/>
    </row>
    <row r="23" spans="2:10" s="3" customFormat="1" ht="35.25" customHeight="1">
      <c r="B23" s="45"/>
      <c r="C23" s="62"/>
      <c r="D23" s="63"/>
      <c r="E23" s="64"/>
      <c r="F23" s="159"/>
      <c r="G23" s="160"/>
      <c r="H23" s="160"/>
      <c r="I23" s="161"/>
      <c r="J23" s="49"/>
    </row>
    <row r="24" spans="2:10" s="3" customFormat="1" ht="27.75" customHeight="1" thickBot="1">
      <c r="B24" s="45"/>
      <c r="C24" s="71">
        <f>'Parcours à renseigner'!Q272</f>
        <v>23.000000000000004</v>
      </c>
      <c r="D24" s="117">
        <f>'Parcours à renseigner'!P272</f>
        <v>33.333333333333336</v>
      </c>
      <c r="E24" s="65">
        <f>'Parcours à renseigner'!U31</f>
        <v>5</v>
      </c>
      <c r="F24" s="156">
        <f>'Parcours à renseigner'!U30</f>
        <v>5</v>
      </c>
      <c r="G24" s="157">
        <f>'Parcours à renseigner'!U29</f>
        <v>20</v>
      </c>
      <c r="H24" s="157">
        <f>'Parcours à renseigner'!U28</f>
        <v>5</v>
      </c>
      <c r="I24" s="158">
        <f>'Parcours à renseigner'!U27</f>
        <v>0</v>
      </c>
      <c r="J24" s="49"/>
    </row>
    <row r="25" spans="2:10" s="3" customFormat="1" ht="16.5" customHeight="1" thickBot="1" thickTop="1">
      <c r="B25" s="45"/>
      <c r="C25" s="85"/>
      <c r="D25" s="86"/>
      <c r="E25" s="86"/>
      <c r="F25" s="87"/>
      <c r="G25" s="86"/>
      <c r="H25" s="48"/>
      <c r="I25" s="47"/>
      <c r="J25" s="49"/>
    </row>
    <row r="26" spans="2:10" s="3" customFormat="1" ht="27.75" customHeight="1" thickBot="1">
      <c r="B26" s="45"/>
      <c r="C26" s="274" t="s">
        <v>200</v>
      </c>
      <c r="D26" s="275"/>
      <c r="E26" s="155"/>
      <c r="F26" s="155"/>
      <c r="G26" s="155"/>
      <c r="H26" s="155"/>
      <c r="I26" s="155"/>
      <c r="J26" s="49"/>
    </row>
    <row r="27" spans="2:10" s="3" customFormat="1" ht="34.5" customHeight="1" thickBot="1" thickTop="1">
      <c r="B27" s="45"/>
      <c r="C27" s="16" t="s">
        <v>15</v>
      </c>
      <c r="D27" s="17" t="s">
        <v>12</v>
      </c>
      <c r="E27" s="155"/>
      <c r="F27" s="155"/>
      <c r="G27" s="245" t="s">
        <v>45</v>
      </c>
      <c r="H27" s="291" t="s">
        <v>46</v>
      </c>
      <c r="I27" s="292"/>
      <c r="J27" s="49"/>
    </row>
    <row r="28" spans="2:10" s="3" customFormat="1" ht="18" customHeight="1" thickBot="1">
      <c r="B28" s="45"/>
      <c r="C28" s="18" t="s">
        <v>16</v>
      </c>
      <c r="D28" s="27" t="s">
        <v>6</v>
      </c>
      <c r="E28" s="155"/>
      <c r="F28" s="155"/>
      <c r="G28" s="293">
        <f>'Parcours à renseigner'!R272</f>
        <v>24.51774691358025</v>
      </c>
      <c r="H28" s="296" t="str">
        <f>'Parcours à renseigner'!T272</f>
        <v>Facile</v>
      </c>
      <c r="I28" s="384"/>
      <c r="J28" s="49"/>
    </row>
    <row r="29" spans="2:10" s="3" customFormat="1" ht="18" customHeight="1" thickBot="1">
      <c r="B29" s="45"/>
      <c r="C29" s="20" t="s">
        <v>17</v>
      </c>
      <c r="D29" s="28" t="s">
        <v>7</v>
      </c>
      <c r="E29" s="86"/>
      <c r="F29" s="87"/>
      <c r="G29" s="293"/>
      <c r="H29" s="296"/>
      <c r="I29" s="384"/>
      <c r="J29" s="49"/>
    </row>
    <row r="30" spans="2:10" s="3" customFormat="1" ht="18" customHeight="1" thickBot="1">
      <c r="B30" s="45"/>
      <c r="C30" s="22" t="s">
        <v>30</v>
      </c>
      <c r="D30" s="28" t="s">
        <v>4</v>
      </c>
      <c r="E30" s="86"/>
      <c r="F30" s="87"/>
      <c r="G30" s="294"/>
      <c r="H30" s="385"/>
      <c r="I30" s="384"/>
      <c r="J30" s="49"/>
    </row>
    <row r="31" spans="2:10" s="3" customFormat="1" ht="18" customHeight="1" thickBot="1">
      <c r="B31" s="45"/>
      <c r="C31" s="23" t="s">
        <v>18</v>
      </c>
      <c r="D31" s="29" t="s">
        <v>5</v>
      </c>
      <c r="E31" s="86"/>
      <c r="F31" s="87"/>
      <c r="G31" s="295"/>
      <c r="H31" s="386"/>
      <c r="I31" s="387"/>
      <c r="J31" s="49"/>
    </row>
    <row r="32" spans="2:10" s="3" customFormat="1" ht="18" customHeight="1" thickBot="1">
      <c r="B32" s="89"/>
      <c r="C32" s="90"/>
      <c r="D32" s="90"/>
      <c r="E32" s="91"/>
      <c r="F32" s="92"/>
      <c r="G32" s="91"/>
      <c r="H32" s="93"/>
      <c r="I32" s="94"/>
      <c r="J32" s="95"/>
    </row>
    <row r="33" spans="2:10" s="3" customFormat="1" ht="18" customHeight="1" thickTop="1">
      <c r="B33" s="96"/>
      <c r="C33" s="97"/>
      <c r="D33" s="97"/>
      <c r="E33" s="98"/>
      <c r="F33" s="99"/>
      <c r="G33" s="98"/>
      <c r="H33" s="100"/>
      <c r="I33" s="101"/>
      <c r="J33" s="101"/>
    </row>
    <row r="34" spans="2:10" s="3" customFormat="1" ht="18">
      <c r="B34" s="25"/>
      <c r="C34" s="102"/>
      <c r="D34" s="102"/>
      <c r="E34" s="37"/>
      <c r="F34" s="37"/>
      <c r="G34" s="37"/>
      <c r="H34" s="37"/>
      <c r="I34" s="35"/>
      <c r="J34" s="35"/>
    </row>
    <row r="35" spans="1:12" s="3" customFormat="1" ht="22.5" customHeight="1">
      <c r="A35" s="66"/>
      <c r="B35" s="35"/>
      <c r="C35" s="242"/>
      <c r="D35" s="242"/>
      <c r="E35" s="242"/>
      <c r="F35" s="242"/>
      <c r="G35" s="242"/>
      <c r="H35" s="242"/>
      <c r="I35" s="103"/>
      <c r="J35" s="35"/>
      <c r="L35" s="2"/>
    </row>
    <row r="36" spans="1:10" s="3" customFormat="1" ht="30.75" customHeight="1">
      <c r="A36" s="66"/>
      <c r="B36" s="35"/>
      <c r="C36" s="242"/>
      <c r="D36" s="242"/>
      <c r="E36" s="242"/>
      <c r="F36" s="242"/>
      <c r="G36" s="242"/>
      <c r="H36" s="242"/>
      <c r="I36" s="35"/>
      <c r="J36" s="35"/>
    </row>
    <row r="37" spans="1:10" s="3" customFormat="1" ht="21" customHeight="1">
      <c r="A37" s="66"/>
      <c r="B37" s="35"/>
      <c r="C37" s="113"/>
      <c r="D37" s="243"/>
      <c r="E37" s="244"/>
      <c r="F37" s="243"/>
      <c r="G37" s="243"/>
      <c r="H37" s="243"/>
      <c r="I37" s="35"/>
      <c r="J37" s="35"/>
    </row>
    <row r="38" spans="1:10" s="3" customFormat="1" ht="16.5" customHeight="1">
      <c r="A38" s="66"/>
      <c r="B38" s="105"/>
      <c r="C38" s="105"/>
      <c r="D38" s="105"/>
      <c r="E38" s="107"/>
      <c r="F38" s="108"/>
      <c r="G38" s="35"/>
      <c r="H38" s="35"/>
      <c r="I38" s="35"/>
      <c r="J38" s="35"/>
    </row>
    <row r="39" spans="1:10" ht="13.5" customHeight="1">
      <c r="A39" s="106"/>
      <c r="B39" s="104"/>
      <c r="C39" s="104"/>
      <c r="D39" s="104"/>
      <c r="E39" s="104"/>
      <c r="F39" s="104"/>
      <c r="G39" s="104"/>
      <c r="H39" s="104"/>
      <c r="I39" s="104"/>
      <c r="J39" s="104"/>
    </row>
    <row r="40" spans="1:10" ht="21" customHeight="1">
      <c r="A40" s="106"/>
      <c r="B40" s="104"/>
      <c r="C40" s="109"/>
      <c r="D40" s="109"/>
      <c r="E40" s="104"/>
      <c r="F40" s="104"/>
      <c r="G40" s="104"/>
      <c r="H40" s="104"/>
      <c r="I40" s="104"/>
      <c r="J40" s="104"/>
    </row>
    <row r="41" spans="1:10" ht="15">
      <c r="A41" s="106"/>
      <c r="B41" s="104"/>
      <c r="C41" s="88"/>
      <c r="D41" s="88"/>
      <c r="E41" s="104"/>
      <c r="F41" s="104"/>
      <c r="G41" s="104"/>
      <c r="H41" s="104"/>
      <c r="I41" s="104"/>
      <c r="J41" s="104"/>
    </row>
    <row r="42" spans="1:10" ht="15">
      <c r="A42" s="106"/>
      <c r="B42" s="104"/>
      <c r="C42" s="88"/>
      <c r="D42" s="88"/>
      <c r="E42" s="104"/>
      <c r="F42" s="104"/>
      <c r="G42" s="104"/>
      <c r="H42" s="104"/>
      <c r="I42" s="104"/>
      <c r="J42" s="104"/>
    </row>
    <row r="43" spans="1:10" ht="15">
      <c r="A43" s="106"/>
      <c r="B43" s="104"/>
      <c r="C43" s="88"/>
      <c r="D43" s="88"/>
      <c r="E43" s="104"/>
      <c r="F43" s="104"/>
      <c r="G43" s="104"/>
      <c r="H43" s="104"/>
      <c r="I43" s="104"/>
      <c r="J43" s="104"/>
    </row>
    <row r="44" spans="1:10" ht="15">
      <c r="A44" s="106"/>
      <c r="B44" s="104"/>
      <c r="C44" s="88"/>
      <c r="D44" s="88"/>
      <c r="E44" s="104"/>
      <c r="F44" s="104"/>
      <c r="G44" s="104"/>
      <c r="H44" s="104"/>
      <c r="I44" s="104"/>
      <c r="J44" s="104"/>
    </row>
    <row r="45" spans="1:10" ht="15">
      <c r="A45" s="106"/>
      <c r="B45" s="104"/>
      <c r="C45" s="88"/>
      <c r="D45" s="88"/>
      <c r="E45" s="104"/>
      <c r="F45" s="104"/>
      <c r="G45" s="104"/>
      <c r="H45" s="104"/>
      <c r="I45" s="104"/>
      <c r="J45" s="104"/>
    </row>
    <row r="46" spans="1:10" ht="12.75">
      <c r="A46" s="106"/>
      <c r="B46" s="104"/>
      <c r="C46" s="104"/>
      <c r="D46" s="104"/>
      <c r="E46" s="104"/>
      <c r="F46" s="104"/>
      <c r="G46" s="104"/>
      <c r="H46" s="104"/>
      <c r="I46" s="104"/>
      <c r="J46" s="104"/>
    </row>
  </sheetData>
  <sheetProtection sheet="1" objects="1" scenarios="1"/>
  <mergeCells count="13">
    <mergeCell ref="H27:I27"/>
    <mergeCell ref="G28:G31"/>
    <mergeCell ref="H28:I31"/>
    <mergeCell ref="B9:J9"/>
    <mergeCell ref="C26:D26"/>
    <mergeCell ref="B10:J10"/>
    <mergeCell ref="B11:J11"/>
    <mergeCell ref="H16:I16"/>
    <mergeCell ref="H17:I17"/>
    <mergeCell ref="H18:I18"/>
    <mergeCell ref="F19:H19"/>
    <mergeCell ref="F22:I22"/>
    <mergeCell ref="H14:I14"/>
  </mergeCells>
  <conditionalFormatting sqref="G37:H37">
    <cfRule type="cellIs" priority="1" dxfId="1" operator="equal" stopIfTrue="1">
      <formula>"Modéré"</formula>
    </cfRule>
    <cfRule type="cellIs" priority="2" dxfId="0" operator="equal" stopIfTrue="1">
      <formula>"Difficile"</formula>
    </cfRule>
    <cfRule type="cellIs" priority="3" dxfId="2" operator="equal" stopIfTrue="1">
      <formula>"Très difficile"</formula>
    </cfRule>
  </conditionalFormatting>
  <conditionalFormatting sqref="H28:I31">
    <cfRule type="cellIs" priority="4" dxfId="1" operator="equal" stopIfTrue="1">
      <formula>"Modéré"</formula>
    </cfRule>
    <cfRule type="cellIs" priority="5" dxfId="2" operator="equal" stopIfTrue="1">
      <formula>"Très difficile"</formula>
    </cfRule>
    <cfRule type="cellIs" priority="6" dxfId="0" operator="equal" stopIfTrue="1">
      <formula>"Difficile"</formula>
    </cfRule>
  </conditionalFormatting>
  <conditionalFormatting sqref="F37">
    <cfRule type="cellIs" priority="7" dxfId="2" operator="greaterThanOrEqual" stopIfTrue="1">
      <formula>40</formula>
    </cfRule>
    <cfRule type="cellIs" priority="8" dxfId="0" operator="greaterThanOrEqual" stopIfTrue="1">
      <formula>30</formula>
    </cfRule>
    <cfRule type="cellIs" priority="9" dxfId="1" operator="greaterThanOrEqual" stopIfTrue="1">
      <formula>20</formula>
    </cfRule>
  </conditionalFormatting>
  <conditionalFormatting sqref="G28:G31">
    <cfRule type="cellIs" priority="10" dxfId="2" operator="greaterThanOrEqual" stopIfTrue="1">
      <formula>36</formula>
    </cfRule>
    <cfRule type="cellIs" priority="11" dxfId="0" operator="greaterThanOrEqual" stopIfTrue="1">
      <formula>30</formula>
    </cfRule>
    <cfRule type="cellIs" priority="12" dxfId="1" operator="greaterThanOrEqual" stopIfTrue="1">
      <formula>25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275"/>
  <sheetViews>
    <sheetView showGridLines="0" zoomScale="75" zoomScaleNormal="75" zoomScalePageLayoutView="0" workbookViewId="0" topLeftCell="A1">
      <pane ySplit="4995" topLeftCell="BM16" activePane="bottomLeft" state="split"/>
      <selection pane="topLeft" activeCell="E12" sqref="E12:F12"/>
      <selection pane="bottomLeft" activeCell="R268" sqref="R268"/>
    </sheetView>
  </sheetViews>
  <sheetFormatPr defaultColWidth="11.421875" defaultRowHeight="12.75"/>
  <cols>
    <col min="1" max="1" width="3.8515625" style="36" customWidth="1"/>
    <col min="2" max="2" width="10.140625" style="3" customWidth="1"/>
    <col min="3" max="3" width="3.421875" style="3" customWidth="1"/>
    <col min="4" max="4" width="14.7109375" style="3" customWidth="1"/>
    <col min="5" max="5" width="15.140625" style="3" customWidth="1"/>
    <col min="6" max="6" width="14.00390625" style="3" customWidth="1"/>
    <col min="7" max="10" width="9.00390625" style="3" customWidth="1"/>
    <col min="11" max="11" width="12.421875" style="3" customWidth="1"/>
    <col min="12" max="12" width="17.8515625" style="3" customWidth="1"/>
    <col min="13" max="13" width="21.421875" style="3" customWidth="1"/>
    <col min="14" max="14" width="18.421875" style="3" customWidth="1"/>
    <col min="15" max="15" width="14.7109375" style="3" customWidth="1"/>
    <col min="16" max="16" width="18.8515625" style="3" customWidth="1"/>
    <col min="17" max="17" width="19.28125" style="3" customWidth="1"/>
    <col min="18" max="18" width="14.8515625" style="3" customWidth="1"/>
    <col min="19" max="19" width="5.57421875" style="3" customWidth="1"/>
    <col min="20" max="20" width="20.57421875" style="3" customWidth="1"/>
    <col min="21" max="21" width="16.140625" style="3" customWidth="1"/>
    <col min="22" max="22" width="3.57421875" style="3" customWidth="1"/>
    <col min="23" max="16384" width="9.140625" style="3" customWidth="1"/>
  </cols>
  <sheetData>
    <row r="1" spans="2:18" ht="26.25">
      <c r="B1" s="309" t="s">
        <v>13</v>
      </c>
      <c r="C1" s="309"/>
      <c r="D1" s="309"/>
      <c r="E1" s="309"/>
      <c r="F1" s="310"/>
      <c r="G1" s="310"/>
      <c r="I1" s="114"/>
      <c r="J1" s="115"/>
      <c r="K1" s="115"/>
      <c r="L1" s="115"/>
      <c r="M1" s="115"/>
      <c r="N1" s="115"/>
      <c r="O1" s="115"/>
      <c r="P1" s="115"/>
      <c r="Q1" s="115"/>
      <c r="R1" s="115"/>
    </row>
    <row r="2" spans="2:23" ht="29.25" customHeight="1">
      <c r="B2" s="134" t="s">
        <v>54</v>
      </c>
      <c r="C2" s="39"/>
      <c r="D2" s="39"/>
      <c r="E2" s="40"/>
      <c r="F2" s="40"/>
      <c r="G2" s="40"/>
      <c r="H2" s="40"/>
      <c r="I2" s="116"/>
      <c r="J2" s="116"/>
      <c r="K2" s="116"/>
      <c r="L2" s="116"/>
      <c r="M2" s="116"/>
      <c r="N2" s="116"/>
      <c r="O2" s="124" t="s">
        <v>76</v>
      </c>
      <c r="P2" s="116"/>
      <c r="R2" s="116"/>
      <c r="T2" s="25"/>
      <c r="U2" s="25"/>
      <c r="V2" s="25"/>
      <c r="W2" s="122"/>
    </row>
    <row r="3" spans="2:23" ht="34.5" customHeight="1" thickBot="1">
      <c r="B3" s="133" t="s">
        <v>85</v>
      </c>
      <c r="I3" s="67"/>
      <c r="J3" s="68"/>
      <c r="K3" s="68"/>
      <c r="L3" s="68"/>
      <c r="M3" s="68"/>
      <c r="N3" s="68"/>
      <c r="O3" s="68"/>
      <c r="P3" s="68"/>
      <c r="Q3" s="68"/>
      <c r="R3" s="68"/>
      <c r="T3" s="121"/>
      <c r="U3" s="121"/>
      <c r="V3" s="121"/>
      <c r="W3" s="123"/>
    </row>
    <row r="4" spans="2:23" ht="19.5" customHeight="1" thickBot="1" thickTop="1">
      <c r="B4" s="25"/>
      <c r="C4" s="25"/>
      <c r="D4" s="25"/>
      <c r="E4" s="311" t="s">
        <v>53</v>
      </c>
      <c r="F4" s="312"/>
      <c r="R4" s="68"/>
      <c r="T4" s="121"/>
      <c r="U4" s="121"/>
      <c r="V4" s="121"/>
      <c r="W4" s="123"/>
    </row>
    <row r="5" spans="2:23" ht="19.5" customHeight="1" thickTop="1">
      <c r="B5" s="319" t="s">
        <v>207</v>
      </c>
      <c r="C5" s="320"/>
      <c r="D5" s="321"/>
      <c r="E5" s="322">
        <v>41077</v>
      </c>
      <c r="F5" s="323"/>
      <c r="R5" s="68"/>
      <c r="T5" s="121"/>
      <c r="U5" s="121"/>
      <c r="V5" s="121"/>
      <c r="W5" s="123"/>
    </row>
    <row r="6" spans="2:23" ht="17.25" customHeight="1">
      <c r="B6" s="315" t="s">
        <v>52</v>
      </c>
      <c r="C6" s="316"/>
      <c r="D6" s="316"/>
      <c r="E6" s="313" t="s">
        <v>240</v>
      </c>
      <c r="F6" s="314"/>
      <c r="R6" s="68"/>
      <c r="T6" s="121"/>
      <c r="U6" s="121"/>
      <c r="V6" s="121"/>
      <c r="W6" s="123"/>
    </row>
    <row r="7" spans="2:23" ht="17.25" customHeight="1">
      <c r="B7" s="317" t="s">
        <v>39</v>
      </c>
      <c r="C7" s="318"/>
      <c r="D7" s="318"/>
      <c r="E7" s="303" t="s">
        <v>246</v>
      </c>
      <c r="F7" s="304"/>
      <c r="R7" s="68"/>
      <c r="T7" s="121"/>
      <c r="U7" s="121"/>
      <c r="V7" s="121"/>
      <c r="W7" s="120"/>
    </row>
    <row r="8" spans="2:23" ht="17.25" customHeight="1" thickBot="1">
      <c r="B8" s="317" t="s">
        <v>49</v>
      </c>
      <c r="C8" s="318"/>
      <c r="D8" s="318"/>
      <c r="E8" s="303" t="s">
        <v>247</v>
      </c>
      <c r="F8" s="304"/>
      <c r="R8" s="68"/>
      <c r="T8" s="121"/>
      <c r="U8" s="121"/>
      <c r="V8" s="121"/>
      <c r="W8" s="120"/>
    </row>
    <row r="9" spans="2:18" ht="17.25" customHeight="1" thickTop="1">
      <c r="B9" s="317" t="s">
        <v>41</v>
      </c>
      <c r="C9" s="318"/>
      <c r="D9" s="318"/>
      <c r="E9" s="303" t="s">
        <v>248</v>
      </c>
      <c r="F9" s="304"/>
      <c r="H9" s="336" t="s">
        <v>86</v>
      </c>
      <c r="I9" s="337"/>
      <c r="J9" s="337"/>
      <c r="K9" s="337"/>
      <c r="L9" s="337"/>
      <c r="M9" s="337"/>
      <c r="N9" s="337"/>
      <c r="O9" s="337"/>
      <c r="P9" s="338"/>
      <c r="Q9" s="252"/>
      <c r="R9" s="250"/>
    </row>
    <row r="10" spans="2:18" ht="17.25" customHeight="1">
      <c r="B10" s="317" t="s">
        <v>42</v>
      </c>
      <c r="C10" s="318"/>
      <c r="D10" s="318"/>
      <c r="E10" s="342" t="s">
        <v>249</v>
      </c>
      <c r="F10" s="304"/>
      <c r="H10" s="339" t="s">
        <v>95</v>
      </c>
      <c r="I10" s="340"/>
      <c r="J10" s="340"/>
      <c r="K10" s="340"/>
      <c r="L10" s="340"/>
      <c r="M10" s="340"/>
      <c r="N10" s="340"/>
      <c r="O10" s="340"/>
      <c r="P10" s="341"/>
      <c r="Q10" s="251"/>
      <c r="R10" s="250"/>
    </row>
    <row r="11" spans="2:18" ht="17.25" customHeight="1">
      <c r="B11" s="317" t="s">
        <v>51</v>
      </c>
      <c r="C11" s="318"/>
      <c r="D11" s="318"/>
      <c r="E11" s="303" t="s">
        <v>250</v>
      </c>
      <c r="F11" s="304"/>
      <c r="H11" s="339" t="s">
        <v>87</v>
      </c>
      <c r="I11" s="340"/>
      <c r="J11" s="340"/>
      <c r="K11" s="340"/>
      <c r="L11" s="340"/>
      <c r="M11" s="340"/>
      <c r="N11" s="340"/>
      <c r="O11" s="340"/>
      <c r="P11" s="341"/>
      <c r="Q11" s="251"/>
      <c r="R11" s="250"/>
    </row>
    <row r="12" spans="2:18" ht="16.5" thickBot="1">
      <c r="B12" s="301" t="s">
        <v>43</v>
      </c>
      <c r="C12" s="302"/>
      <c r="D12" s="302"/>
      <c r="E12" s="305">
        <v>2</v>
      </c>
      <c r="F12" s="306"/>
      <c r="H12" s="328" t="s">
        <v>88</v>
      </c>
      <c r="I12" s="329"/>
      <c r="J12" s="329"/>
      <c r="K12" s="329"/>
      <c r="L12" s="329"/>
      <c r="M12" s="329"/>
      <c r="N12" s="329"/>
      <c r="O12" s="329"/>
      <c r="P12" s="330"/>
      <c r="Q12" s="251"/>
      <c r="R12" s="250"/>
    </row>
    <row r="13" spans="2:18" ht="18" customHeight="1" thickBot="1" thickTop="1">
      <c r="B13" s="10"/>
      <c r="C13" s="10"/>
      <c r="D13" s="10"/>
      <c r="E13" s="10"/>
      <c r="F13" s="10"/>
      <c r="G13" s="10"/>
      <c r="H13" s="11"/>
      <c r="I13" s="12"/>
      <c r="J13" s="2"/>
      <c r="K13" s="2"/>
      <c r="L13" s="2"/>
      <c r="M13" s="2"/>
      <c r="N13" s="2"/>
      <c r="O13" s="2"/>
      <c r="P13" s="2"/>
      <c r="Q13" s="2"/>
      <c r="R13" s="2"/>
    </row>
    <row r="14" spans="2:21" ht="36" customHeight="1" thickBot="1" thickTop="1">
      <c r="B14" s="307" t="s">
        <v>21</v>
      </c>
      <c r="C14" s="308"/>
      <c r="D14" s="349" t="s">
        <v>23</v>
      </c>
      <c r="E14" s="350"/>
      <c r="F14" s="350"/>
      <c r="G14" s="350"/>
      <c r="H14" s="350"/>
      <c r="I14" s="350"/>
      <c r="J14" s="350"/>
      <c r="K14" s="350"/>
      <c r="L14" s="350"/>
      <c r="M14" s="350"/>
      <c r="N14" s="308"/>
      <c r="O14" s="331" t="s">
        <v>28</v>
      </c>
      <c r="P14" s="332"/>
      <c r="Q14" s="332"/>
      <c r="R14" s="333"/>
      <c r="T14" s="347" t="s">
        <v>29</v>
      </c>
      <c r="U14" s="348"/>
    </row>
    <row r="15" spans="2:21" ht="21.75" customHeight="1" thickBot="1" thickTop="1">
      <c r="B15" s="334" t="s">
        <v>22</v>
      </c>
      <c r="C15" s="308"/>
      <c r="D15" s="152" t="s">
        <v>20</v>
      </c>
      <c r="E15" s="118" t="s">
        <v>24</v>
      </c>
      <c r="F15" s="118" t="s">
        <v>25</v>
      </c>
      <c r="G15" s="266" t="s">
        <v>19</v>
      </c>
      <c r="H15" s="118" t="s">
        <v>96</v>
      </c>
      <c r="I15" s="118" t="s">
        <v>26</v>
      </c>
      <c r="J15" s="118" t="s">
        <v>27</v>
      </c>
      <c r="K15" s="118" t="s">
        <v>201</v>
      </c>
      <c r="L15" s="118" t="s">
        <v>202</v>
      </c>
      <c r="M15" s="168" t="s">
        <v>204</v>
      </c>
      <c r="N15" s="168" t="s">
        <v>203</v>
      </c>
      <c r="O15" s="30" t="s">
        <v>97</v>
      </c>
      <c r="P15" s="31" t="s">
        <v>89</v>
      </c>
      <c r="Q15" s="32" t="s">
        <v>90</v>
      </c>
      <c r="R15" s="33" t="s">
        <v>12</v>
      </c>
      <c r="T15" s="16" t="s">
        <v>15</v>
      </c>
      <c r="U15" s="17" t="s">
        <v>12</v>
      </c>
    </row>
    <row r="16" spans="2:21" ht="18.75" customHeight="1" thickTop="1">
      <c r="B16" s="335">
        <v>1</v>
      </c>
      <c r="C16" s="164" t="s">
        <v>9</v>
      </c>
      <c r="D16" s="169" t="s">
        <v>244</v>
      </c>
      <c r="E16" s="125">
        <v>11</v>
      </c>
      <c r="F16" s="125">
        <v>15</v>
      </c>
      <c r="G16" s="267" t="s">
        <v>8</v>
      </c>
      <c r="H16" s="135"/>
      <c r="I16" s="135"/>
      <c r="J16" s="135"/>
      <c r="K16" s="135"/>
      <c r="L16" s="135"/>
      <c r="M16" s="136"/>
      <c r="N16" s="136"/>
      <c r="O16" s="220">
        <f>F16/25.4</f>
        <v>0.5905511811023623</v>
      </c>
      <c r="P16" s="221">
        <f>E16/0.9144</f>
        <v>12.029746281714786</v>
      </c>
      <c r="Q16" s="221">
        <f>1+(IF(H16="x",0.5,0))+(IF(I16="x",0.75,0))+(IF(J16="x",0.25,0))+(IF(K16="x",0.5,0))+(IF(L16="x",0.25,0))+(IF(M16="x",0.5,0))+(IF(N16="x",0.25,0))+(IF(P16&gt;=45,0.13,0))</f>
        <v>1</v>
      </c>
      <c r="R16" s="222">
        <f>IF(O16=0,"",(P16*(1/O16))*Q16)</f>
        <v>20.37037037037037</v>
      </c>
      <c r="T16" s="18" t="s">
        <v>16</v>
      </c>
      <c r="U16" s="19" t="s">
        <v>0</v>
      </c>
    </row>
    <row r="17" spans="2:21" ht="18.75" customHeight="1">
      <c r="B17" s="268"/>
      <c r="C17" s="167" t="s">
        <v>10</v>
      </c>
      <c r="D17" s="170" t="s">
        <v>245</v>
      </c>
      <c r="E17" s="126">
        <v>22</v>
      </c>
      <c r="F17" s="126">
        <v>25</v>
      </c>
      <c r="G17" s="137" t="s">
        <v>8</v>
      </c>
      <c r="H17" s="138"/>
      <c r="I17" s="138"/>
      <c r="J17" s="138"/>
      <c r="K17" s="147"/>
      <c r="L17" s="147"/>
      <c r="M17" s="148"/>
      <c r="N17" s="148" t="s">
        <v>8</v>
      </c>
      <c r="O17" s="223">
        <f aca="true" t="shared" si="0" ref="O17:O80">F17/25.4</f>
        <v>0.984251968503937</v>
      </c>
      <c r="P17" s="224">
        <f aca="true" t="shared" si="1" ref="P17:P80">E17/0.9144</f>
        <v>24.059492563429572</v>
      </c>
      <c r="Q17" s="224">
        <f aca="true" t="shared" si="2" ref="Q17:Q80">1+(IF(H17="x",0.5,0))+(IF(I17="x",0.75,0))+(IF(J17="x",0.25,0))+(IF(K17="x",0.5,0))+(IF(L17="x",0.25,0))+(IF(M17="x",0.5,0))+(IF(N17="x",0.25,0))+(IF(P17&gt;=45,0.13,0))</f>
        <v>1.25</v>
      </c>
      <c r="R17" s="225">
        <f aca="true" t="shared" si="3" ref="R17:R80">IF(O17=0,"",(P17*(1/O17))*Q17)</f>
        <v>30.555555555555557</v>
      </c>
      <c r="T17" s="20" t="s">
        <v>17</v>
      </c>
      <c r="U17" s="21" t="s">
        <v>1</v>
      </c>
    </row>
    <row r="18" spans="2:21" ht="18.75" customHeight="1">
      <c r="B18" s="268"/>
      <c r="C18" s="167" t="s">
        <v>11</v>
      </c>
      <c r="D18" s="170" t="s">
        <v>241</v>
      </c>
      <c r="E18" s="126">
        <v>32</v>
      </c>
      <c r="F18" s="126">
        <v>40</v>
      </c>
      <c r="G18" s="137" t="s">
        <v>8</v>
      </c>
      <c r="H18" s="138"/>
      <c r="I18" s="138"/>
      <c r="J18" s="138"/>
      <c r="K18" s="147"/>
      <c r="L18" s="147"/>
      <c r="M18" s="148"/>
      <c r="N18" s="148" t="s">
        <v>8</v>
      </c>
      <c r="O18" s="223">
        <f t="shared" si="0"/>
        <v>1.5748031496062993</v>
      </c>
      <c r="P18" s="224">
        <f t="shared" si="1"/>
        <v>34.99562554680665</v>
      </c>
      <c r="Q18" s="224">
        <f t="shared" si="2"/>
        <v>1.25</v>
      </c>
      <c r="R18" s="225">
        <f t="shared" si="3"/>
        <v>27.77777777777778</v>
      </c>
      <c r="T18" s="22" t="s">
        <v>30</v>
      </c>
      <c r="U18" s="21" t="s">
        <v>2</v>
      </c>
    </row>
    <row r="19" spans="2:21" ht="18.75" customHeight="1" thickBot="1">
      <c r="B19" s="268"/>
      <c r="C19" s="153" t="s">
        <v>194</v>
      </c>
      <c r="D19" s="170" t="s">
        <v>241</v>
      </c>
      <c r="E19" s="126">
        <v>39</v>
      </c>
      <c r="F19" s="126">
        <v>40</v>
      </c>
      <c r="G19" s="137" t="s">
        <v>8</v>
      </c>
      <c r="H19" s="138"/>
      <c r="I19" s="138"/>
      <c r="J19" s="138"/>
      <c r="K19" s="138"/>
      <c r="L19" s="138"/>
      <c r="M19" s="139"/>
      <c r="N19" s="139"/>
      <c r="O19" s="223">
        <f t="shared" si="0"/>
        <v>1.5748031496062993</v>
      </c>
      <c r="P19" s="224">
        <f t="shared" si="1"/>
        <v>42.650918635170605</v>
      </c>
      <c r="Q19" s="224">
        <f t="shared" si="2"/>
        <v>1</v>
      </c>
      <c r="R19" s="225">
        <f t="shared" si="3"/>
        <v>27.083333333333336</v>
      </c>
      <c r="T19" s="23" t="s">
        <v>18</v>
      </c>
      <c r="U19" s="24" t="s">
        <v>3</v>
      </c>
    </row>
    <row r="20" spans="2:21" ht="18.75" customHeight="1" thickBot="1">
      <c r="B20" s="300"/>
      <c r="C20" s="165" t="s">
        <v>195</v>
      </c>
      <c r="D20" s="171"/>
      <c r="E20" s="127"/>
      <c r="F20" s="127"/>
      <c r="G20" s="140"/>
      <c r="H20" s="141"/>
      <c r="I20" s="141"/>
      <c r="J20" s="141"/>
      <c r="K20" s="141"/>
      <c r="L20" s="141"/>
      <c r="M20" s="142"/>
      <c r="N20" s="142"/>
      <c r="O20" s="226">
        <f t="shared" si="0"/>
        <v>0</v>
      </c>
      <c r="P20" s="227">
        <f t="shared" si="1"/>
        <v>0</v>
      </c>
      <c r="Q20" s="227">
        <f t="shared" si="2"/>
        <v>1</v>
      </c>
      <c r="R20" s="228">
        <f t="shared" si="3"/>
      </c>
      <c r="T20" s="88"/>
      <c r="U20" s="216"/>
    </row>
    <row r="21" spans="2:21" ht="18.75" customHeight="1">
      <c r="B21" s="269">
        <v>2</v>
      </c>
      <c r="C21" s="166" t="s">
        <v>9</v>
      </c>
      <c r="D21" s="172" t="s">
        <v>242</v>
      </c>
      <c r="E21" s="128">
        <v>14</v>
      </c>
      <c r="F21" s="128">
        <v>40</v>
      </c>
      <c r="G21" s="143"/>
      <c r="H21" s="144" t="s">
        <v>8</v>
      </c>
      <c r="I21" s="144"/>
      <c r="J21" s="144"/>
      <c r="K21" s="144"/>
      <c r="L21" s="144"/>
      <c r="M21" s="145"/>
      <c r="N21" s="145" t="s">
        <v>8</v>
      </c>
      <c r="O21" s="229">
        <f t="shared" si="0"/>
        <v>1.5748031496062993</v>
      </c>
      <c r="P21" s="230">
        <f t="shared" si="1"/>
        <v>15.31058617672791</v>
      </c>
      <c r="Q21" s="236">
        <f t="shared" si="2"/>
        <v>1.75</v>
      </c>
      <c r="R21" s="237">
        <f t="shared" si="3"/>
        <v>17.01388888888889</v>
      </c>
      <c r="T21" s="88"/>
      <c r="U21" s="216"/>
    </row>
    <row r="22" spans="2:18" ht="18.75" customHeight="1">
      <c r="B22" s="268"/>
      <c r="C22" s="167" t="s">
        <v>10</v>
      </c>
      <c r="D22" s="170" t="s">
        <v>243</v>
      </c>
      <c r="E22" s="126">
        <v>20</v>
      </c>
      <c r="F22" s="126">
        <v>40</v>
      </c>
      <c r="G22" s="137"/>
      <c r="H22" s="138" t="s">
        <v>8</v>
      </c>
      <c r="I22" s="138"/>
      <c r="J22" s="138"/>
      <c r="K22" s="147"/>
      <c r="L22" s="147"/>
      <c r="M22" s="148"/>
      <c r="N22" s="148" t="s">
        <v>8</v>
      </c>
      <c r="O22" s="231">
        <f t="shared" si="0"/>
        <v>1.5748031496062993</v>
      </c>
      <c r="P22" s="232">
        <f t="shared" si="1"/>
        <v>21.872265966754156</v>
      </c>
      <c r="Q22" s="224">
        <f t="shared" si="2"/>
        <v>1.75</v>
      </c>
      <c r="R22" s="225">
        <f t="shared" si="3"/>
        <v>24.305555555555557</v>
      </c>
    </row>
    <row r="23" spans="2:18" ht="18.75" customHeight="1">
      <c r="B23" s="268"/>
      <c r="C23" s="167" t="s">
        <v>11</v>
      </c>
      <c r="D23" s="173"/>
      <c r="E23" s="129"/>
      <c r="F23" s="129"/>
      <c r="G23" s="146"/>
      <c r="H23" s="147"/>
      <c r="I23" s="147"/>
      <c r="J23" s="147"/>
      <c r="K23" s="147"/>
      <c r="L23" s="147"/>
      <c r="M23" s="148"/>
      <c r="N23" s="148"/>
      <c r="O23" s="231">
        <f t="shared" si="0"/>
        <v>0</v>
      </c>
      <c r="P23" s="232">
        <f t="shared" si="1"/>
        <v>0</v>
      </c>
      <c r="Q23" s="224">
        <f t="shared" si="2"/>
        <v>1</v>
      </c>
      <c r="R23" s="225">
        <f t="shared" si="3"/>
      </c>
    </row>
    <row r="24" spans="2:18" ht="18.75" customHeight="1">
      <c r="B24" s="268"/>
      <c r="C24" s="153" t="s">
        <v>194</v>
      </c>
      <c r="D24" s="170"/>
      <c r="E24" s="126"/>
      <c r="F24" s="126"/>
      <c r="G24" s="137"/>
      <c r="H24" s="138"/>
      <c r="I24" s="138"/>
      <c r="J24" s="138"/>
      <c r="K24" s="138"/>
      <c r="L24" s="138"/>
      <c r="M24" s="139"/>
      <c r="N24" s="139"/>
      <c r="O24" s="231">
        <f t="shared" si="0"/>
        <v>0</v>
      </c>
      <c r="P24" s="232">
        <f t="shared" si="1"/>
        <v>0</v>
      </c>
      <c r="Q24" s="224">
        <f t="shared" si="2"/>
        <v>1</v>
      </c>
      <c r="R24" s="225">
        <f t="shared" si="3"/>
      </c>
    </row>
    <row r="25" spans="2:18" ht="18.75" customHeight="1" thickBot="1">
      <c r="B25" s="300"/>
      <c r="C25" s="165" t="s">
        <v>195</v>
      </c>
      <c r="D25" s="171"/>
      <c r="E25" s="127"/>
      <c r="F25" s="127"/>
      <c r="G25" s="140"/>
      <c r="H25" s="141"/>
      <c r="I25" s="141"/>
      <c r="J25" s="141"/>
      <c r="K25" s="141"/>
      <c r="L25" s="141"/>
      <c r="M25" s="142"/>
      <c r="N25" s="218"/>
      <c r="O25" s="233">
        <f t="shared" si="0"/>
        <v>0</v>
      </c>
      <c r="P25" s="234">
        <f t="shared" si="1"/>
        <v>0</v>
      </c>
      <c r="Q25" s="227">
        <f t="shared" si="2"/>
        <v>1</v>
      </c>
      <c r="R25" s="228">
        <f t="shared" si="3"/>
      </c>
    </row>
    <row r="26" spans="2:21" ht="18.75" customHeight="1">
      <c r="B26" s="269">
        <v>3</v>
      </c>
      <c r="C26" s="166" t="s">
        <v>9</v>
      </c>
      <c r="D26" s="172" t="s">
        <v>244</v>
      </c>
      <c r="E26" s="128">
        <v>11</v>
      </c>
      <c r="F26" s="128">
        <v>15</v>
      </c>
      <c r="G26" s="143" t="s">
        <v>8</v>
      </c>
      <c r="H26" s="144"/>
      <c r="I26" s="144"/>
      <c r="J26" s="144"/>
      <c r="K26" s="144"/>
      <c r="L26" s="144"/>
      <c r="M26" s="145"/>
      <c r="N26" s="219"/>
      <c r="O26" s="229">
        <f t="shared" si="0"/>
        <v>0.5905511811023623</v>
      </c>
      <c r="P26" s="230">
        <f t="shared" si="1"/>
        <v>12.029746281714786</v>
      </c>
      <c r="Q26" s="236">
        <f t="shared" si="2"/>
        <v>1</v>
      </c>
      <c r="R26" s="237">
        <f t="shared" si="3"/>
        <v>20.37037037037037</v>
      </c>
      <c r="T26" s="73" t="s">
        <v>92</v>
      </c>
      <c r="U26" s="74">
        <f>COUNT(R16:R265)</f>
        <v>30</v>
      </c>
    </row>
    <row r="27" spans="2:21" ht="18.75" customHeight="1">
      <c r="B27" s="268"/>
      <c r="C27" s="167" t="s">
        <v>10</v>
      </c>
      <c r="D27" s="170" t="s">
        <v>245</v>
      </c>
      <c r="E27" s="126">
        <v>22</v>
      </c>
      <c r="F27" s="126">
        <v>25</v>
      </c>
      <c r="G27" s="137" t="s">
        <v>8</v>
      </c>
      <c r="H27" s="138"/>
      <c r="I27" s="138"/>
      <c r="J27" s="138"/>
      <c r="K27" s="147"/>
      <c r="L27" s="147"/>
      <c r="M27" s="148"/>
      <c r="N27" s="148" t="s">
        <v>8</v>
      </c>
      <c r="O27" s="231">
        <f t="shared" si="0"/>
        <v>0.984251968503937</v>
      </c>
      <c r="P27" s="232">
        <f t="shared" si="1"/>
        <v>24.059492563429572</v>
      </c>
      <c r="Q27" s="224">
        <f t="shared" si="2"/>
        <v>1.25</v>
      </c>
      <c r="R27" s="225">
        <f t="shared" si="3"/>
        <v>30.555555555555557</v>
      </c>
      <c r="T27" s="75" t="s">
        <v>196</v>
      </c>
      <c r="U27" s="76">
        <f>COUNTIF(R16:R265,"&gt;=40")</f>
        <v>0</v>
      </c>
    </row>
    <row r="28" spans="2:21" ht="18.75" customHeight="1">
      <c r="B28" s="268"/>
      <c r="C28" s="167" t="s">
        <v>11</v>
      </c>
      <c r="D28" s="170" t="s">
        <v>241</v>
      </c>
      <c r="E28" s="126">
        <v>32</v>
      </c>
      <c r="F28" s="126">
        <v>40</v>
      </c>
      <c r="G28" s="137" t="s">
        <v>8</v>
      </c>
      <c r="H28" s="138"/>
      <c r="I28" s="138"/>
      <c r="J28" s="138"/>
      <c r="K28" s="147"/>
      <c r="L28" s="147"/>
      <c r="M28" s="148"/>
      <c r="N28" s="148" t="s">
        <v>8</v>
      </c>
      <c r="O28" s="231">
        <f t="shared" si="0"/>
        <v>1.5748031496062993</v>
      </c>
      <c r="P28" s="232">
        <f t="shared" si="1"/>
        <v>34.99562554680665</v>
      </c>
      <c r="Q28" s="224">
        <f t="shared" si="2"/>
        <v>1.25</v>
      </c>
      <c r="R28" s="225">
        <f t="shared" si="3"/>
        <v>27.77777777777778</v>
      </c>
      <c r="T28" s="77" t="s">
        <v>197</v>
      </c>
      <c r="U28" s="78">
        <f>COUNTIF(R16:R265,"&gt;=30")-U27</f>
        <v>5</v>
      </c>
    </row>
    <row r="29" spans="2:21" ht="18.75" customHeight="1">
      <c r="B29" s="268"/>
      <c r="C29" s="153" t="s">
        <v>194</v>
      </c>
      <c r="D29" s="170" t="s">
        <v>241</v>
      </c>
      <c r="E29" s="126">
        <v>39</v>
      </c>
      <c r="F29" s="126">
        <v>40</v>
      </c>
      <c r="G29" s="137" t="s">
        <v>8</v>
      </c>
      <c r="H29" s="138"/>
      <c r="I29" s="138"/>
      <c r="J29" s="138"/>
      <c r="K29" s="138"/>
      <c r="L29" s="138"/>
      <c r="M29" s="139"/>
      <c r="N29" s="139"/>
      <c r="O29" s="231">
        <f t="shared" si="0"/>
        <v>1.5748031496062993</v>
      </c>
      <c r="P29" s="232">
        <f t="shared" si="1"/>
        <v>42.650918635170605</v>
      </c>
      <c r="Q29" s="224">
        <f t="shared" si="2"/>
        <v>1</v>
      </c>
      <c r="R29" s="225">
        <f t="shared" si="3"/>
        <v>27.083333333333336</v>
      </c>
      <c r="T29" s="79" t="s">
        <v>198</v>
      </c>
      <c r="U29" s="80">
        <f>COUNTIF(R16:R265,"&gt;=20")-U28-U27</f>
        <v>20</v>
      </c>
    </row>
    <row r="30" spans="2:21" ht="18.75" customHeight="1" thickBot="1">
      <c r="B30" s="300"/>
      <c r="C30" s="165" t="s">
        <v>195</v>
      </c>
      <c r="D30" s="171"/>
      <c r="E30" s="127"/>
      <c r="F30" s="127"/>
      <c r="G30" s="140"/>
      <c r="H30" s="141"/>
      <c r="I30" s="141"/>
      <c r="J30" s="141"/>
      <c r="K30" s="141"/>
      <c r="L30" s="141"/>
      <c r="M30" s="142"/>
      <c r="N30" s="142"/>
      <c r="O30" s="233">
        <f t="shared" si="0"/>
        <v>0</v>
      </c>
      <c r="P30" s="234">
        <f t="shared" si="1"/>
        <v>0</v>
      </c>
      <c r="Q30" s="227">
        <f t="shared" si="2"/>
        <v>1</v>
      </c>
      <c r="R30" s="228">
        <f t="shared" si="3"/>
      </c>
      <c r="T30" s="81" t="s">
        <v>199</v>
      </c>
      <c r="U30" s="82">
        <f>U26-U27-U28-U29</f>
        <v>5</v>
      </c>
    </row>
    <row r="31" spans="2:21" ht="18.75" customHeight="1" thickBot="1">
      <c r="B31" s="269">
        <v>4</v>
      </c>
      <c r="C31" s="166" t="s">
        <v>9</v>
      </c>
      <c r="D31" s="172" t="s">
        <v>242</v>
      </c>
      <c r="E31" s="128">
        <v>14</v>
      </c>
      <c r="F31" s="128">
        <v>40</v>
      </c>
      <c r="G31" s="143"/>
      <c r="H31" s="144" t="s">
        <v>8</v>
      </c>
      <c r="I31" s="144"/>
      <c r="J31" s="144"/>
      <c r="K31" s="144"/>
      <c r="L31" s="144"/>
      <c r="M31" s="145"/>
      <c r="N31" s="145" t="s">
        <v>8</v>
      </c>
      <c r="O31" s="229">
        <f t="shared" si="0"/>
        <v>1.5748031496062993</v>
      </c>
      <c r="P31" s="230">
        <f t="shared" si="1"/>
        <v>15.31058617672791</v>
      </c>
      <c r="Q31" s="236">
        <f t="shared" si="2"/>
        <v>1.75</v>
      </c>
      <c r="R31" s="237">
        <f t="shared" si="3"/>
        <v>17.01388888888889</v>
      </c>
      <c r="T31" s="83" t="s">
        <v>91</v>
      </c>
      <c r="U31" s="84">
        <f>COUNTIF(E16:E265,"&gt;=35")</f>
        <v>5</v>
      </c>
    </row>
    <row r="32" spans="2:18" ht="18.75" customHeight="1" thickBot="1">
      <c r="B32" s="268"/>
      <c r="C32" s="167" t="s">
        <v>10</v>
      </c>
      <c r="D32" s="170" t="s">
        <v>243</v>
      </c>
      <c r="E32" s="126">
        <v>20</v>
      </c>
      <c r="F32" s="126">
        <v>40</v>
      </c>
      <c r="G32" s="137"/>
      <c r="H32" s="138" t="s">
        <v>8</v>
      </c>
      <c r="I32" s="138"/>
      <c r="J32" s="138"/>
      <c r="K32" s="147"/>
      <c r="L32" s="147"/>
      <c r="M32" s="148"/>
      <c r="N32" s="148" t="s">
        <v>8</v>
      </c>
      <c r="O32" s="231">
        <f t="shared" si="0"/>
        <v>1.5748031496062993</v>
      </c>
      <c r="P32" s="232">
        <f t="shared" si="1"/>
        <v>21.872265966754156</v>
      </c>
      <c r="Q32" s="224">
        <f t="shared" si="2"/>
        <v>1.75</v>
      </c>
      <c r="R32" s="225">
        <f t="shared" si="3"/>
        <v>24.305555555555557</v>
      </c>
    </row>
    <row r="33" spans="2:21" ht="18.75" customHeight="1" thickTop="1">
      <c r="B33" s="268"/>
      <c r="C33" s="167" t="s">
        <v>11</v>
      </c>
      <c r="D33" s="173"/>
      <c r="E33" s="129"/>
      <c r="F33" s="129"/>
      <c r="G33" s="146"/>
      <c r="H33" s="147"/>
      <c r="I33" s="147"/>
      <c r="J33" s="147"/>
      <c r="K33" s="147"/>
      <c r="L33" s="147"/>
      <c r="M33" s="148"/>
      <c r="N33" s="148"/>
      <c r="O33" s="231">
        <f t="shared" si="0"/>
        <v>0</v>
      </c>
      <c r="P33" s="232">
        <f t="shared" si="1"/>
        <v>0</v>
      </c>
      <c r="Q33" s="224">
        <f t="shared" si="2"/>
        <v>1</v>
      </c>
      <c r="R33" s="225">
        <f t="shared" si="3"/>
      </c>
      <c r="T33" s="343" t="s">
        <v>101</v>
      </c>
      <c r="U33" s="344"/>
    </row>
    <row r="34" spans="2:21" ht="18.75" customHeight="1">
      <c r="B34" s="268"/>
      <c r="C34" s="153" t="s">
        <v>194</v>
      </c>
      <c r="D34" s="170"/>
      <c r="E34" s="126"/>
      <c r="F34" s="126"/>
      <c r="G34" s="137"/>
      <c r="H34" s="138"/>
      <c r="I34" s="138"/>
      <c r="J34" s="138"/>
      <c r="K34" s="138"/>
      <c r="L34" s="138"/>
      <c r="M34" s="139"/>
      <c r="N34" s="139"/>
      <c r="O34" s="231">
        <f t="shared" si="0"/>
        <v>0</v>
      </c>
      <c r="P34" s="232">
        <f t="shared" si="1"/>
        <v>0</v>
      </c>
      <c r="Q34" s="224">
        <f t="shared" si="2"/>
        <v>1</v>
      </c>
      <c r="R34" s="225">
        <f t="shared" si="3"/>
      </c>
      <c r="T34" s="178" t="s">
        <v>98</v>
      </c>
      <c r="U34" s="153">
        <f>COUNTIF(G16:G265,"&gt; "" ")</f>
        <v>20</v>
      </c>
    </row>
    <row r="35" spans="2:21" ht="18.75" customHeight="1" thickBot="1">
      <c r="B35" s="300"/>
      <c r="C35" s="165" t="s">
        <v>195</v>
      </c>
      <c r="D35" s="171"/>
      <c r="E35" s="127"/>
      <c r="F35" s="127"/>
      <c r="G35" s="140"/>
      <c r="H35" s="141"/>
      <c r="I35" s="141"/>
      <c r="J35" s="141"/>
      <c r="K35" s="141"/>
      <c r="L35" s="141"/>
      <c r="M35" s="142"/>
      <c r="N35" s="218"/>
      <c r="O35" s="233">
        <f t="shared" si="0"/>
        <v>0</v>
      </c>
      <c r="P35" s="234">
        <f t="shared" si="1"/>
        <v>0</v>
      </c>
      <c r="Q35" s="227">
        <f t="shared" si="2"/>
        <v>1</v>
      </c>
      <c r="R35" s="228">
        <f t="shared" si="3"/>
      </c>
      <c r="T35" s="178" t="s">
        <v>99</v>
      </c>
      <c r="U35" s="153">
        <f>COUNTIF(H16:H265,"&gt; "" ")</f>
        <v>10</v>
      </c>
    </row>
    <row r="36" spans="2:21" ht="18.75" customHeight="1" thickBot="1">
      <c r="B36" s="269">
        <v>5</v>
      </c>
      <c r="C36" s="166" t="s">
        <v>9</v>
      </c>
      <c r="D36" s="172" t="s">
        <v>244</v>
      </c>
      <c r="E36" s="128">
        <v>11</v>
      </c>
      <c r="F36" s="128">
        <v>15</v>
      </c>
      <c r="G36" s="143" t="s">
        <v>8</v>
      </c>
      <c r="H36" s="144"/>
      <c r="I36" s="144"/>
      <c r="J36" s="144"/>
      <c r="K36" s="144"/>
      <c r="L36" s="144"/>
      <c r="M36" s="145"/>
      <c r="N36" s="219"/>
      <c r="O36" s="229">
        <f t="shared" si="0"/>
        <v>0.5905511811023623</v>
      </c>
      <c r="P36" s="230">
        <f t="shared" si="1"/>
        <v>12.029746281714786</v>
      </c>
      <c r="Q36" s="236">
        <f t="shared" si="2"/>
        <v>1</v>
      </c>
      <c r="R36" s="237">
        <f t="shared" si="3"/>
        <v>20.37037037037037</v>
      </c>
      <c r="T36" s="177" t="s">
        <v>100</v>
      </c>
      <c r="U36" s="153">
        <f>COUNTIF(I16:I265,"&gt; "" ")</f>
        <v>0</v>
      </c>
    </row>
    <row r="37" spans="2:18" ht="18.75" customHeight="1" thickBot="1" thickTop="1">
      <c r="B37" s="268"/>
      <c r="C37" s="167" t="s">
        <v>10</v>
      </c>
      <c r="D37" s="170" t="s">
        <v>245</v>
      </c>
      <c r="E37" s="126">
        <v>22</v>
      </c>
      <c r="F37" s="126">
        <v>25</v>
      </c>
      <c r="G37" s="137" t="s">
        <v>8</v>
      </c>
      <c r="H37" s="138"/>
      <c r="I37" s="138"/>
      <c r="J37" s="138"/>
      <c r="K37" s="147"/>
      <c r="L37" s="147"/>
      <c r="M37" s="148"/>
      <c r="N37" s="148" t="s">
        <v>8</v>
      </c>
      <c r="O37" s="231">
        <f t="shared" si="0"/>
        <v>0.984251968503937</v>
      </c>
      <c r="P37" s="232">
        <f t="shared" si="1"/>
        <v>24.059492563429572</v>
      </c>
      <c r="Q37" s="224">
        <f t="shared" si="2"/>
        <v>1.25</v>
      </c>
      <c r="R37" s="225">
        <f t="shared" si="3"/>
        <v>30.555555555555557</v>
      </c>
    </row>
    <row r="38" spans="2:21" ht="18.75" customHeight="1" thickBot="1" thickTop="1">
      <c r="B38" s="268"/>
      <c r="C38" s="167" t="s">
        <v>11</v>
      </c>
      <c r="D38" s="170" t="s">
        <v>241</v>
      </c>
      <c r="E38" s="126">
        <v>32</v>
      </c>
      <c r="F38" s="126">
        <v>40</v>
      </c>
      <c r="G38" s="137" t="s">
        <v>8</v>
      </c>
      <c r="H38" s="138"/>
      <c r="I38" s="138"/>
      <c r="J38" s="138"/>
      <c r="K38" s="147"/>
      <c r="L38" s="147"/>
      <c r="M38" s="148"/>
      <c r="N38" s="148" t="s">
        <v>8</v>
      </c>
      <c r="O38" s="231">
        <f t="shared" si="0"/>
        <v>1.5748031496062993</v>
      </c>
      <c r="P38" s="232">
        <f t="shared" si="1"/>
        <v>34.99562554680665</v>
      </c>
      <c r="Q38" s="224">
        <f t="shared" si="2"/>
        <v>1.25</v>
      </c>
      <c r="R38" s="225">
        <f t="shared" si="3"/>
        <v>27.77777777777778</v>
      </c>
      <c r="T38" s="253" t="s">
        <v>209</v>
      </c>
      <c r="U38" s="259">
        <f>COUNTIF(L16:L265,"&gt; "" ")+COUNTIF(M16:M265,"&gt; "" ")</f>
        <v>0</v>
      </c>
    </row>
    <row r="39" spans="2:18" ht="18.75" customHeight="1" thickBot="1" thickTop="1">
      <c r="B39" s="268"/>
      <c r="C39" s="153" t="s">
        <v>194</v>
      </c>
      <c r="D39" s="170" t="s">
        <v>241</v>
      </c>
      <c r="E39" s="126">
        <v>39</v>
      </c>
      <c r="F39" s="126">
        <v>40</v>
      </c>
      <c r="G39" s="137" t="s">
        <v>8</v>
      </c>
      <c r="H39" s="138"/>
      <c r="I39" s="138"/>
      <c r="J39" s="138"/>
      <c r="K39" s="138"/>
      <c r="L39" s="138"/>
      <c r="M39" s="139"/>
      <c r="N39" s="139"/>
      <c r="O39" s="231">
        <f t="shared" si="0"/>
        <v>1.5748031496062993</v>
      </c>
      <c r="P39" s="232">
        <f t="shared" si="1"/>
        <v>42.650918635170605</v>
      </c>
      <c r="Q39" s="224">
        <f t="shared" si="2"/>
        <v>1</v>
      </c>
      <c r="R39" s="225">
        <f t="shared" si="3"/>
        <v>27.083333333333336</v>
      </c>
    </row>
    <row r="40" spans="2:21" ht="18.75" customHeight="1" thickBot="1" thickTop="1">
      <c r="B40" s="300"/>
      <c r="C40" s="165" t="s">
        <v>195</v>
      </c>
      <c r="D40" s="171"/>
      <c r="E40" s="127"/>
      <c r="F40" s="127"/>
      <c r="G40" s="140"/>
      <c r="H40" s="141"/>
      <c r="I40" s="141"/>
      <c r="J40" s="141"/>
      <c r="K40" s="141"/>
      <c r="L40" s="141"/>
      <c r="M40" s="142"/>
      <c r="N40" s="142"/>
      <c r="O40" s="233">
        <f t="shared" si="0"/>
        <v>0</v>
      </c>
      <c r="P40" s="234">
        <f t="shared" si="1"/>
        <v>0</v>
      </c>
      <c r="Q40" s="227">
        <f t="shared" si="2"/>
        <v>1</v>
      </c>
      <c r="R40" s="228">
        <f t="shared" si="3"/>
      </c>
      <c r="T40" s="343" t="s">
        <v>55</v>
      </c>
      <c r="U40" s="344"/>
    </row>
    <row r="41" spans="2:21" ht="18.75" customHeight="1">
      <c r="B41" s="269">
        <v>6</v>
      </c>
      <c r="C41" s="166" t="s">
        <v>9</v>
      </c>
      <c r="D41" s="172" t="s">
        <v>242</v>
      </c>
      <c r="E41" s="128">
        <v>14</v>
      </c>
      <c r="F41" s="128">
        <v>40</v>
      </c>
      <c r="G41" s="143"/>
      <c r="H41" s="144" t="s">
        <v>8</v>
      </c>
      <c r="I41" s="144"/>
      <c r="J41" s="144"/>
      <c r="K41" s="144"/>
      <c r="L41" s="144"/>
      <c r="M41" s="145"/>
      <c r="N41" s="145" t="s">
        <v>8</v>
      </c>
      <c r="O41" s="229">
        <f t="shared" si="0"/>
        <v>1.5748031496062993</v>
      </c>
      <c r="P41" s="230">
        <f t="shared" si="1"/>
        <v>15.31058617672791</v>
      </c>
      <c r="Q41" s="236">
        <f t="shared" si="2"/>
        <v>1.75</v>
      </c>
      <c r="R41" s="237">
        <f t="shared" si="3"/>
        <v>17.01388888888889</v>
      </c>
      <c r="T41" s="175" t="s">
        <v>57</v>
      </c>
      <c r="U41" s="131">
        <f>IF(E16&lt;&gt;"",1,0)</f>
        <v>1</v>
      </c>
    </row>
    <row r="42" spans="2:21" ht="18.75" customHeight="1">
      <c r="B42" s="268"/>
      <c r="C42" s="167" t="s">
        <v>10</v>
      </c>
      <c r="D42" s="170" t="s">
        <v>243</v>
      </c>
      <c r="E42" s="126">
        <v>20</v>
      </c>
      <c r="F42" s="126">
        <v>40</v>
      </c>
      <c r="G42" s="137"/>
      <c r="H42" s="138" t="s">
        <v>8</v>
      </c>
      <c r="I42" s="138"/>
      <c r="J42" s="138"/>
      <c r="K42" s="147"/>
      <c r="L42" s="147"/>
      <c r="M42" s="148"/>
      <c r="N42" s="148" t="s">
        <v>8</v>
      </c>
      <c r="O42" s="231">
        <f t="shared" si="0"/>
        <v>1.5748031496062993</v>
      </c>
      <c r="P42" s="232">
        <f t="shared" si="1"/>
        <v>21.872265966754156</v>
      </c>
      <c r="Q42" s="224">
        <f t="shared" si="2"/>
        <v>1.75</v>
      </c>
      <c r="R42" s="225">
        <f t="shared" si="3"/>
        <v>24.305555555555557</v>
      </c>
      <c r="T42" s="175" t="s">
        <v>58</v>
      </c>
      <c r="U42" s="131">
        <f>IF(E21&lt;&gt;"",1,0)</f>
        <v>1</v>
      </c>
    </row>
    <row r="43" spans="2:21" ht="18.75" customHeight="1">
      <c r="B43" s="268"/>
      <c r="C43" s="167" t="s">
        <v>11</v>
      </c>
      <c r="D43" s="173"/>
      <c r="E43" s="129"/>
      <c r="F43" s="129"/>
      <c r="G43" s="146"/>
      <c r="H43" s="147"/>
      <c r="I43" s="147"/>
      <c r="J43" s="147"/>
      <c r="K43" s="147"/>
      <c r="L43" s="147"/>
      <c r="M43" s="148"/>
      <c r="N43" s="148"/>
      <c r="O43" s="231">
        <f t="shared" si="0"/>
        <v>0</v>
      </c>
      <c r="P43" s="232">
        <f t="shared" si="1"/>
        <v>0</v>
      </c>
      <c r="Q43" s="224">
        <f t="shared" si="2"/>
        <v>1</v>
      </c>
      <c r="R43" s="225">
        <f t="shared" si="3"/>
      </c>
      <c r="T43" s="175" t="s">
        <v>59</v>
      </c>
      <c r="U43" s="131">
        <f>IF(E26&lt;&gt;"",1,0)</f>
        <v>1</v>
      </c>
    </row>
    <row r="44" spans="2:21" ht="18.75" customHeight="1">
      <c r="B44" s="268"/>
      <c r="C44" s="153" t="s">
        <v>194</v>
      </c>
      <c r="D44" s="170"/>
      <c r="E44" s="126"/>
      <c r="F44" s="126"/>
      <c r="G44" s="137"/>
      <c r="H44" s="138"/>
      <c r="I44" s="138"/>
      <c r="J44" s="138"/>
      <c r="K44" s="138"/>
      <c r="L44" s="138"/>
      <c r="M44" s="139"/>
      <c r="N44" s="139"/>
      <c r="O44" s="231">
        <f t="shared" si="0"/>
        <v>0</v>
      </c>
      <c r="P44" s="232">
        <f t="shared" si="1"/>
        <v>0</v>
      </c>
      <c r="Q44" s="224">
        <f t="shared" si="2"/>
        <v>1</v>
      </c>
      <c r="R44" s="225">
        <f t="shared" si="3"/>
      </c>
      <c r="T44" s="175" t="s">
        <v>60</v>
      </c>
      <c r="U44" s="131">
        <f>IF(E31&lt;&gt;"",1,0)</f>
        <v>1</v>
      </c>
    </row>
    <row r="45" spans="2:21" ht="18.75" customHeight="1" thickBot="1">
      <c r="B45" s="300"/>
      <c r="C45" s="165" t="s">
        <v>195</v>
      </c>
      <c r="D45" s="171"/>
      <c r="E45" s="127"/>
      <c r="F45" s="127"/>
      <c r="G45" s="140"/>
      <c r="H45" s="141"/>
      <c r="I45" s="141"/>
      <c r="J45" s="141"/>
      <c r="K45" s="141"/>
      <c r="L45" s="141"/>
      <c r="M45" s="142"/>
      <c r="N45" s="218"/>
      <c r="O45" s="233">
        <f t="shared" si="0"/>
        <v>0</v>
      </c>
      <c r="P45" s="234">
        <f t="shared" si="1"/>
        <v>0</v>
      </c>
      <c r="Q45" s="227">
        <f t="shared" si="2"/>
        <v>1</v>
      </c>
      <c r="R45" s="228">
        <f t="shared" si="3"/>
      </c>
      <c r="T45" s="175" t="s">
        <v>61</v>
      </c>
      <c r="U45" s="131">
        <f>IF(E36&lt;&gt;"",1,0)</f>
        <v>1</v>
      </c>
    </row>
    <row r="46" spans="2:21" ht="18.75" customHeight="1">
      <c r="B46" s="269">
        <v>7</v>
      </c>
      <c r="C46" s="166" t="s">
        <v>9</v>
      </c>
      <c r="D46" s="172" t="s">
        <v>244</v>
      </c>
      <c r="E46" s="128">
        <v>11</v>
      </c>
      <c r="F46" s="128">
        <v>15</v>
      </c>
      <c r="G46" s="143" t="s">
        <v>8</v>
      </c>
      <c r="H46" s="144"/>
      <c r="I46" s="144"/>
      <c r="J46" s="144"/>
      <c r="K46" s="144"/>
      <c r="L46" s="144"/>
      <c r="M46" s="145"/>
      <c r="N46" s="219"/>
      <c r="O46" s="229">
        <f t="shared" si="0"/>
        <v>0.5905511811023623</v>
      </c>
      <c r="P46" s="230">
        <f t="shared" si="1"/>
        <v>12.029746281714786</v>
      </c>
      <c r="Q46" s="236">
        <f t="shared" si="2"/>
        <v>1</v>
      </c>
      <c r="R46" s="237">
        <f t="shared" si="3"/>
        <v>20.37037037037037</v>
      </c>
      <c r="T46" s="175" t="s">
        <v>62</v>
      </c>
      <c r="U46" s="131">
        <f>IF(E41&lt;&gt;"",1,0)</f>
        <v>1</v>
      </c>
    </row>
    <row r="47" spans="2:21" ht="18.75" customHeight="1">
      <c r="B47" s="268"/>
      <c r="C47" s="167" t="s">
        <v>10</v>
      </c>
      <c r="D47" s="170" t="s">
        <v>245</v>
      </c>
      <c r="E47" s="126">
        <v>22</v>
      </c>
      <c r="F47" s="126">
        <v>25</v>
      </c>
      <c r="G47" s="137" t="s">
        <v>8</v>
      </c>
      <c r="H47" s="138"/>
      <c r="I47" s="138"/>
      <c r="J47" s="138"/>
      <c r="K47" s="147"/>
      <c r="L47" s="147"/>
      <c r="M47" s="148"/>
      <c r="N47" s="148" t="s">
        <v>8</v>
      </c>
      <c r="O47" s="231">
        <f t="shared" si="0"/>
        <v>0.984251968503937</v>
      </c>
      <c r="P47" s="232">
        <f t="shared" si="1"/>
        <v>24.059492563429572</v>
      </c>
      <c r="Q47" s="224">
        <f t="shared" si="2"/>
        <v>1.25</v>
      </c>
      <c r="R47" s="225">
        <f t="shared" si="3"/>
        <v>30.555555555555557</v>
      </c>
      <c r="T47" s="175" t="s">
        <v>63</v>
      </c>
      <c r="U47" s="131">
        <f>IF(E46&lt;&gt;"",1,0)</f>
        <v>1</v>
      </c>
    </row>
    <row r="48" spans="2:21" ht="18.75" customHeight="1">
      <c r="B48" s="268"/>
      <c r="C48" s="167" t="s">
        <v>11</v>
      </c>
      <c r="D48" s="170" t="s">
        <v>241</v>
      </c>
      <c r="E48" s="126">
        <v>32</v>
      </c>
      <c r="F48" s="126">
        <v>40</v>
      </c>
      <c r="G48" s="137" t="s">
        <v>8</v>
      </c>
      <c r="H48" s="138"/>
      <c r="I48" s="138"/>
      <c r="J48" s="138"/>
      <c r="K48" s="147"/>
      <c r="L48" s="147"/>
      <c r="M48" s="148"/>
      <c r="N48" s="148" t="s">
        <v>8</v>
      </c>
      <c r="O48" s="231">
        <f t="shared" si="0"/>
        <v>1.5748031496062993</v>
      </c>
      <c r="P48" s="232">
        <f t="shared" si="1"/>
        <v>34.99562554680665</v>
      </c>
      <c r="Q48" s="224">
        <f t="shared" si="2"/>
        <v>1.25</v>
      </c>
      <c r="R48" s="225">
        <f t="shared" si="3"/>
        <v>27.77777777777778</v>
      </c>
      <c r="T48" s="175" t="s">
        <v>64</v>
      </c>
      <c r="U48" s="131">
        <f>IF(E51&lt;&gt;"",1,0)</f>
        <v>1</v>
      </c>
    </row>
    <row r="49" spans="2:21" ht="18.75" customHeight="1">
      <c r="B49" s="268"/>
      <c r="C49" s="153" t="s">
        <v>194</v>
      </c>
      <c r="D49" s="170" t="s">
        <v>241</v>
      </c>
      <c r="E49" s="126">
        <v>39</v>
      </c>
      <c r="F49" s="126">
        <v>40</v>
      </c>
      <c r="G49" s="137" t="s">
        <v>8</v>
      </c>
      <c r="H49" s="138"/>
      <c r="I49" s="138"/>
      <c r="J49" s="138"/>
      <c r="K49" s="138"/>
      <c r="L49" s="138"/>
      <c r="M49" s="139"/>
      <c r="N49" s="139"/>
      <c r="O49" s="231">
        <f t="shared" si="0"/>
        <v>1.5748031496062993</v>
      </c>
      <c r="P49" s="232">
        <f t="shared" si="1"/>
        <v>42.650918635170605</v>
      </c>
      <c r="Q49" s="224">
        <f t="shared" si="2"/>
        <v>1</v>
      </c>
      <c r="R49" s="225">
        <f t="shared" si="3"/>
        <v>27.083333333333336</v>
      </c>
      <c r="T49" s="175" t="s">
        <v>65</v>
      </c>
      <c r="U49" s="131">
        <f>IF(E56&lt;&gt;"",1,0)</f>
        <v>1</v>
      </c>
    </row>
    <row r="50" spans="2:21" ht="18.75" customHeight="1" thickBot="1">
      <c r="B50" s="300"/>
      <c r="C50" s="165" t="s">
        <v>195</v>
      </c>
      <c r="D50" s="171"/>
      <c r="E50" s="127"/>
      <c r="F50" s="127"/>
      <c r="G50" s="140"/>
      <c r="H50" s="141"/>
      <c r="I50" s="141"/>
      <c r="J50" s="141"/>
      <c r="K50" s="141"/>
      <c r="L50" s="141"/>
      <c r="M50" s="142"/>
      <c r="N50" s="142"/>
      <c r="O50" s="233">
        <f t="shared" si="0"/>
        <v>0</v>
      </c>
      <c r="P50" s="234">
        <f t="shared" si="1"/>
        <v>0</v>
      </c>
      <c r="Q50" s="227">
        <f t="shared" si="2"/>
        <v>1</v>
      </c>
      <c r="R50" s="228">
        <f t="shared" si="3"/>
      </c>
      <c r="T50" s="175" t="s">
        <v>66</v>
      </c>
      <c r="U50" s="131">
        <f>IF(E61&lt;&gt;"",1,0)</f>
        <v>1</v>
      </c>
    </row>
    <row r="51" spans="2:21" ht="18.75" customHeight="1">
      <c r="B51" s="269">
        <v>8</v>
      </c>
      <c r="C51" s="166" t="s">
        <v>9</v>
      </c>
      <c r="D51" s="172" t="s">
        <v>242</v>
      </c>
      <c r="E51" s="128">
        <v>14</v>
      </c>
      <c r="F51" s="128">
        <v>40</v>
      </c>
      <c r="G51" s="143"/>
      <c r="H51" s="144" t="s">
        <v>8</v>
      </c>
      <c r="I51" s="144"/>
      <c r="J51" s="144"/>
      <c r="K51" s="144"/>
      <c r="L51" s="144"/>
      <c r="M51" s="145"/>
      <c r="N51" s="145" t="s">
        <v>8</v>
      </c>
      <c r="O51" s="229">
        <f t="shared" si="0"/>
        <v>1.5748031496062993</v>
      </c>
      <c r="P51" s="230">
        <f t="shared" si="1"/>
        <v>15.31058617672791</v>
      </c>
      <c r="Q51" s="236">
        <f t="shared" si="2"/>
        <v>1.75</v>
      </c>
      <c r="R51" s="237">
        <f t="shared" si="3"/>
        <v>17.01388888888889</v>
      </c>
      <c r="T51" s="175" t="s">
        <v>67</v>
      </c>
      <c r="U51" s="131">
        <f>IF(E66&lt;&gt;"",1,0)</f>
        <v>0</v>
      </c>
    </row>
    <row r="52" spans="2:21" ht="18.75" customHeight="1">
      <c r="B52" s="268"/>
      <c r="C52" s="167" t="s">
        <v>10</v>
      </c>
      <c r="D52" s="170" t="s">
        <v>243</v>
      </c>
      <c r="E52" s="126">
        <v>20</v>
      </c>
      <c r="F52" s="126">
        <v>40</v>
      </c>
      <c r="G52" s="137"/>
      <c r="H52" s="138" t="s">
        <v>8</v>
      </c>
      <c r="I52" s="138"/>
      <c r="J52" s="138"/>
      <c r="K52" s="147"/>
      <c r="L52" s="147"/>
      <c r="M52" s="148"/>
      <c r="N52" s="148" t="s">
        <v>8</v>
      </c>
      <c r="O52" s="231">
        <f t="shared" si="0"/>
        <v>1.5748031496062993</v>
      </c>
      <c r="P52" s="232">
        <f t="shared" si="1"/>
        <v>21.872265966754156</v>
      </c>
      <c r="Q52" s="224">
        <f t="shared" si="2"/>
        <v>1.75</v>
      </c>
      <c r="R52" s="225">
        <f t="shared" si="3"/>
        <v>24.305555555555557</v>
      </c>
      <c r="T52" s="175" t="s">
        <v>68</v>
      </c>
      <c r="U52" s="131">
        <f>IF(E71&lt;&gt;"",1,0)</f>
        <v>0</v>
      </c>
    </row>
    <row r="53" spans="2:21" ht="18.75" customHeight="1">
      <c r="B53" s="268"/>
      <c r="C53" s="167" t="s">
        <v>11</v>
      </c>
      <c r="D53" s="173"/>
      <c r="E53" s="129"/>
      <c r="F53" s="129"/>
      <c r="G53" s="146"/>
      <c r="H53" s="147"/>
      <c r="I53" s="147"/>
      <c r="J53" s="147"/>
      <c r="K53" s="147"/>
      <c r="L53" s="147"/>
      <c r="M53" s="148"/>
      <c r="N53" s="148"/>
      <c r="O53" s="231">
        <f t="shared" si="0"/>
        <v>0</v>
      </c>
      <c r="P53" s="232">
        <f t="shared" si="1"/>
        <v>0</v>
      </c>
      <c r="Q53" s="224">
        <f t="shared" si="2"/>
        <v>1</v>
      </c>
      <c r="R53" s="225">
        <f t="shared" si="3"/>
      </c>
      <c r="T53" s="175" t="s">
        <v>69</v>
      </c>
      <c r="U53" s="131">
        <f>IF(E76&lt;&gt;"",1,0)</f>
        <v>0</v>
      </c>
    </row>
    <row r="54" spans="2:21" ht="18.75" customHeight="1">
      <c r="B54" s="268"/>
      <c r="C54" s="153" t="s">
        <v>194</v>
      </c>
      <c r="D54" s="170"/>
      <c r="E54" s="126"/>
      <c r="F54" s="126"/>
      <c r="G54" s="137"/>
      <c r="H54" s="138"/>
      <c r="I54" s="138"/>
      <c r="J54" s="138"/>
      <c r="K54" s="138"/>
      <c r="L54" s="138"/>
      <c r="M54" s="139"/>
      <c r="N54" s="139"/>
      <c r="O54" s="231">
        <f t="shared" si="0"/>
        <v>0</v>
      </c>
      <c r="P54" s="232">
        <f t="shared" si="1"/>
        <v>0</v>
      </c>
      <c r="Q54" s="224">
        <f t="shared" si="2"/>
        <v>1</v>
      </c>
      <c r="R54" s="225">
        <f t="shared" si="3"/>
      </c>
      <c r="T54" s="175" t="s">
        <v>70</v>
      </c>
      <c r="U54" s="131">
        <f>IF(E81&lt;&gt;"",1,0)</f>
        <v>0</v>
      </c>
    </row>
    <row r="55" spans="2:21" ht="18.75" customHeight="1" thickBot="1">
      <c r="B55" s="300"/>
      <c r="C55" s="165" t="s">
        <v>195</v>
      </c>
      <c r="D55" s="171"/>
      <c r="E55" s="127"/>
      <c r="F55" s="127"/>
      <c r="G55" s="140"/>
      <c r="H55" s="141"/>
      <c r="I55" s="141"/>
      <c r="J55" s="141"/>
      <c r="K55" s="141"/>
      <c r="L55" s="141"/>
      <c r="M55" s="142"/>
      <c r="N55" s="142"/>
      <c r="O55" s="233">
        <f t="shared" si="0"/>
        <v>0</v>
      </c>
      <c r="P55" s="234">
        <f t="shared" si="1"/>
        <v>0</v>
      </c>
      <c r="Q55" s="227">
        <f t="shared" si="2"/>
        <v>1</v>
      </c>
      <c r="R55" s="228">
        <f t="shared" si="3"/>
      </c>
      <c r="T55" s="175" t="s">
        <v>71</v>
      </c>
      <c r="U55" s="131">
        <f>IF(E86&lt;&gt;"",1,0)</f>
        <v>0</v>
      </c>
    </row>
    <row r="56" spans="2:21" ht="18.75" customHeight="1">
      <c r="B56" s="269">
        <v>9</v>
      </c>
      <c r="C56" s="166" t="s">
        <v>9</v>
      </c>
      <c r="D56" s="172" t="s">
        <v>244</v>
      </c>
      <c r="E56" s="128">
        <v>11</v>
      </c>
      <c r="F56" s="128">
        <v>15</v>
      </c>
      <c r="G56" s="143" t="s">
        <v>8</v>
      </c>
      <c r="H56" s="144"/>
      <c r="I56" s="144"/>
      <c r="J56" s="144"/>
      <c r="K56" s="144"/>
      <c r="L56" s="144"/>
      <c r="M56" s="145"/>
      <c r="N56" s="145"/>
      <c r="O56" s="229">
        <f t="shared" si="0"/>
        <v>0.5905511811023623</v>
      </c>
      <c r="P56" s="230">
        <f t="shared" si="1"/>
        <v>12.029746281714786</v>
      </c>
      <c r="Q56" s="236">
        <f t="shared" si="2"/>
        <v>1</v>
      </c>
      <c r="R56" s="237">
        <f t="shared" si="3"/>
        <v>20.37037037037037</v>
      </c>
      <c r="T56" s="175" t="s">
        <v>72</v>
      </c>
      <c r="U56" s="131">
        <f>IF(E91&lt;&gt;"",1,0)</f>
        <v>0</v>
      </c>
    </row>
    <row r="57" spans="2:21" ht="18.75" customHeight="1">
      <c r="B57" s="268"/>
      <c r="C57" s="167" t="s">
        <v>10</v>
      </c>
      <c r="D57" s="170" t="s">
        <v>245</v>
      </c>
      <c r="E57" s="126">
        <v>22</v>
      </c>
      <c r="F57" s="126">
        <v>25</v>
      </c>
      <c r="G57" s="137" t="s">
        <v>8</v>
      </c>
      <c r="H57" s="138"/>
      <c r="I57" s="138"/>
      <c r="J57" s="138"/>
      <c r="K57" s="147"/>
      <c r="L57" s="147"/>
      <c r="M57" s="148"/>
      <c r="N57" s="148" t="s">
        <v>8</v>
      </c>
      <c r="O57" s="231">
        <f t="shared" si="0"/>
        <v>0.984251968503937</v>
      </c>
      <c r="P57" s="232">
        <f t="shared" si="1"/>
        <v>24.059492563429572</v>
      </c>
      <c r="Q57" s="224">
        <f t="shared" si="2"/>
        <v>1.25</v>
      </c>
      <c r="R57" s="225">
        <f t="shared" si="3"/>
        <v>30.555555555555557</v>
      </c>
      <c r="T57" s="176" t="s">
        <v>73</v>
      </c>
      <c r="U57" s="131">
        <f>IF(E96&lt;&gt;"",1,0)</f>
        <v>0</v>
      </c>
    </row>
    <row r="58" spans="2:21" ht="18.75" customHeight="1">
      <c r="B58" s="268"/>
      <c r="C58" s="167" t="s">
        <v>11</v>
      </c>
      <c r="D58" s="170" t="s">
        <v>241</v>
      </c>
      <c r="E58" s="126">
        <v>32</v>
      </c>
      <c r="F58" s="126">
        <v>40</v>
      </c>
      <c r="G58" s="137" t="s">
        <v>8</v>
      </c>
      <c r="H58" s="138"/>
      <c r="I58" s="138"/>
      <c r="J58" s="138"/>
      <c r="K58" s="147"/>
      <c r="L58" s="147"/>
      <c r="M58" s="148"/>
      <c r="N58" s="148" t="s">
        <v>8</v>
      </c>
      <c r="O58" s="231">
        <f t="shared" si="0"/>
        <v>1.5748031496062993</v>
      </c>
      <c r="P58" s="232">
        <f t="shared" si="1"/>
        <v>34.99562554680665</v>
      </c>
      <c r="Q58" s="224">
        <f t="shared" si="2"/>
        <v>1.25</v>
      </c>
      <c r="R58" s="225">
        <f t="shared" si="3"/>
        <v>27.77777777777778</v>
      </c>
      <c r="T58" s="176" t="s">
        <v>77</v>
      </c>
      <c r="U58" s="131">
        <f>IF(E101&lt;&gt;"",1,0)</f>
        <v>0</v>
      </c>
    </row>
    <row r="59" spans="2:21" ht="18.75" customHeight="1">
      <c r="B59" s="268"/>
      <c r="C59" s="153" t="s">
        <v>194</v>
      </c>
      <c r="D59" s="170" t="s">
        <v>241</v>
      </c>
      <c r="E59" s="126">
        <v>39</v>
      </c>
      <c r="F59" s="126">
        <v>40</v>
      </c>
      <c r="G59" s="137" t="s">
        <v>8</v>
      </c>
      <c r="H59" s="138"/>
      <c r="I59" s="138"/>
      <c r="J59" s="138"/>
      <c r="K59" s="138"/>
      <c r="L59" s="138"/>
      <c r="M59" s="139"/>
      <c r="N59" s="139"/>
      <c r="O59" s="231">
        <f t="shared" si="0"/>
        <v>1.5748031496062993</v>
      </c>
      <c r="P59" s="232">
        <f t="shared" si="1"/>
        <v>42.650918635170605</v>
      </c>
      <c r="Q59" s="224">
        <f t="shared" si="2"/>
        <v>1</v>
      </c>
      <c r="R59" s="225">
        <f t="shared" si="3"/>
        <v>27.083333333333336</v>
      </c>
      <c r="T59" s="176" t="s">
        <v>78</v>
      </c>
      <c r="U59" s="131">
        <f>IF(E106&lt;&gt;"",1,0)</f>
        <v>0</v>
      </c>
    </row>
    <row r="60" spans="2:21" ht="18.75" customHeight="1" thickBot="1">
      <c r="B60" s="300"/>
      <c r="C60" s="165" t="s">
        <v>195</v>
      </c>
      <c r="D60" s="171"/>
      <c r="E60" s="127"/>
      <c r="F60" s="127"/>
      <c r="G60" s="140"/>
      <c r="H60" s="141"/>
      <c r="I60" s="141"/>
      <c r="J60" s="141"/>
      <c r="K60" s="141"/>
      <c r="L60" s="141"/>
      <c r="M60" s="142"/>
      <c r="N60" s="142"/>
      <c r="O60" s="233">
        <f t="shared" si="0"/>
        <v>0</v>
      </c>
      <c r="P60" s="234">
        <f t="shared" si="1"/>
        <v>0</v>
      </c>
      <c r="Q60" s="227">
        <f t="shared" si="2"/>
        <v>1</v>
      </c>
      <c r="R60" s="228">
        <f t="shared" si="3"/>
      </c>
      <c r="T60" s="176" t="s">
        <v>79</v>
      </c>
      <c r="U60" s="131">
        <f>IF(E111&lt;&gt;"",1,0)</f>
        <v>0</v>
      </c>
    </row>
    <row r="61" spans="2:22" ht="18.75" customHeight="1">
      <c r="B61" s="269">
        <v>10</v>
      </c>
      <c r="C61" s="166" t="s">
        <v>9</v>
      </c>
      <c r="D61" s="172" t="s">
        <v>242</v>
      </c>
      <c r="E61" s="128">
        <v>14</v>
      </c>
      <c r="F61" s="128">
        <v>40</v>
      </c>
      <c r="G61" s="143"/>
      <c r="H61" s="144" t="s">
        <v>8</v>
      </c>
      <c r="I61" s="144"/>
      <c r="J61" s="144"/>
      <c r="K61" s="144"/>
      <c r="L61" s="144"/>
      <c r="M61" s="145"/>
      <c r="N61" s="145" t="s">
        <v>8</v>
      </c>
      <c r="O61" s="229">
        <f t="shared" si="0"/>
        <v>1.5748031496062993</v>
      </c>
      <c r="P61" s="230">
        <f t="shared" si="1"/>
        <v>15.31058617672791</v>
      </c>
      <c r="Q61" s="236">
        <f t="shared" si="2"/>
        <v>1.75</v>
      </c>
      <c r="R61" s="237">
        <f t="shared" si="3"/>
        <v>17.01388888888889</v>
      </c>
      <c r="T61" s="176" t="s">
        <v>80</v>
      </c>
      <c r="U61" s="131">
        <f>IF(E116&lt;&gt;"",1,0)</f>
        <v>0</v>
      </c>
      <c r="V61" s="37"/>
    </row>
    <row r="62" spans="2:22" ht="18.75" customHeight="1">
      <c r="B62" s="268"/>
      <c r="C62" s="167" t="s">
        <v>10</v>
      </c>
      <c r="D62" s="170" t="s">
        <v>243</v>
      </c>
      <c r="E62" s="126">
        <v>20</v>
      </c>
      <c r="F62" s="126">
        <v>40</v>
      </c>
      <c r="G62" s="137"/>
      <c r="H62" s="138" t="s">
        <v>8</v>
      </c>
      <c r="I62" s="138"/>
      <c r="J62" s="138"/>
      <c r="K62" s="147"/>
      <c r="L62" s="147"/>
      <c r="M62" s="148"/>
      <c r="N62" s="148" t="s">
        <v>8</v>
      </c>
      <c r="O62" s="231">
        <f t="shared" si="0"/>
        <v>1.5748031496062993</v>
      </c>
      <c r="P62" s="232">
        <f t="shared" si="1"/>
        <v>21.872265966754156</v>
      </c>
      <c r="Q62" s="224">
        <f t="shared" si="2"/>
        <v>1.75</v>
      </c>
      <c r="R62" s="225">
        <f t="shared" si="3"/>
        <v>24.305555555555557</v>
      </c>
      <c r="T62" s="176" t="s">
        <v>81</v>
      </c>
      <c r="U62" s="131">
        <f>IF(E121&lt;&gt;"",1,0)</f>
        <v>0</v>
      </c>
      <c r="V62" s="37"/>
    </row>
    <row r="63" spans="2:22" ht="18.75" customHeight="1">
      <c r="B63" s="268"/>
      <c r="C63" s="167" t="s">
        <v>11</v>
      </c>
      <c r="D63" s="173"/>
      <c r="E63" s="129"/>
      <c r="F63" s="129"/>
      <c r="G63" s="146"/>
      <c r="H63" s="147"/>
      <c r="I63" s="147"/>
      <c r="J63" s="147"/>
      <c r="K63" s="147"/>
      <c r="L63" s="147"/>
      <c r="M63" s="148"/>
      <c r="N63" s="148"/>
      <c r="O63" s="231">
        <f t="shared" si="0"/>
        <v>0</v>
      </c>
      <c r="P63" s="232">
        <f t="shared" si="1"/>
        <v>0</v>
      </c>
      <c r="Q63" s="224">
        <f t="shared" si="2"/>
        <v>1</v>
      </c>
      <c r="R63" s="225">
        <f t="shared" si="3"/>
      </c>
      <c r="T63" s="176" t="s">
        <v>82</v>
      </c>
      <c r="U63" s="131">
        <f>IF(E126&lt;&gt;"",1,0)</f>
        <v>0</v>
      </c>
      <c r="V63" s="37"/>
    </row>
    <row r="64" spans="2:22" ht="18.75" customHeight="1">
      <c r="B64" s="268"/>
      <c r="C64" s="153" t="s">
        <v>194</v>
      </c>
      <c r="D64" s="170"/>
      <c r="E64" s="126"/>
      <c r="F64" s="126"/>
      <c r="G64" s="137"/>
      <c r="H64" s="138"/>
      <c r="I64" s="138"/>
      <c r="J64" s="138"/>
      <c r="K64" s="138"/>
      <c r="L64" s="138"/>
      <c r="M64" s="139"/>
      <c r="N64" s="139"/>
      <c r="O64" s="231">
        <f t="shared" si="0"/>
        <v>0</v>
      </c>
      <c r="P64" s="232">
        <f t="shared" si="1"/>
        <v>0</v>
      </c>
      <c r="Q64" s="224">
        <f t="shared" si="2"/>
        <v>1</v>
      </c>
      <c r="R64" s="225">
        <f t="shared" si="3"/>
      </c>
      <c r="T64" s="176" t="s">
        <v>83</v>
      </c>
      <c r="U64" s="131">
        <f>IF(E131&lt;&gt;"",1,0)</f>
        <v>0</v>
      </c>
      <c r="V64" s="37"/>
    </row>
    <row r="65" spans="2:22" ht="18.75" customHeight="1" thickBot="1">
      <c r="B65" s="300"/>
      <c r="C65" s="165" t="s">
        <v>195</v>
      </c>
      <c r="D65" s="171"/>
      <c r="E65" s="127"/>
      <c r="F65" s="127"/>
      <c r="G65" s="140"/>
      <c r="H65" s="141"/>
      <c r="I65" s="141"/>
      <c r="J65" s="141"/>
      <c r="K65" s="141"/>
      <c r="L65" s="141"/>
      <c r="M65" s="142"/>
      <c r="N65" s="142"/>
      <c r="O65" s="233">
        <f t="shared" si="0"/>
        <v>0</v>
      </c>
      <c r="P65" s="234">
        <f t="shared" si="1"/>
        <v>0</v>
      </c>
      <c r="Q65" s="227">
        <f t="shared" si="2"/>
        <v>1</v>
      </c>
      <c r="R65" s="228">
        <f t="shared" si="3"/>
      </c>
      <c r="T65" s="176" t="s">
        <v>84</v>
      </c>
      <c r="U65" s="131">
        <f>IF(E136&lt;&gt;"",1,0)</f>
        <v>0</v>
      </c>
      <c r="V65" s="37"/>
    </row>
    <row r="66" spans="2:22" ht="18.75" customHeight="1">
      <c r="B66" s="269">
        <v>11</v>
      </c>
      <c r="C66" s="166" t="s">
        <v>9</v>
      </c>
      <c r="D66" s="172"/>
      <c r="E66" s="128"/>
      <c r="F66" s="128"/>
      <c r="G66" s="143"/>
      <c r="H66" s="144"/>
      <c r="I66" s="144"/>
      <c r="J66" s="144"/>
      <c r="K66" s="144"/>
      <c r="L66" s="144"/>
      <c r="M66" s="145"/>
      <c r="N66" s="145"/>
      <c r="O66" s="229">
        <f t="shared" si="0"/>
        <v>0</v>
      </c>
      <c r="P66" s="230">
        <f t="shared" si="1"/>
        <v>0</v>
      </c>
      <c r="Q66" s="236">
        <f t="shared" si="2"/>
        <v>1</v>
      </c>
      <c r="R66" s="237">
        <f t="shared" si="3"/>
      </c>
      <c r="T66" s="176" t="s">
        <v>215</v>
      </c>
      <c r="U66" s="131">
        <f>IF(E141&lt;&gt;"",1,0)</f>
        <v>0</v>
      </c>
      <c r="V66" s="37"/>
    </row>
    <row r="67" spans="2:22" ht="18.75" customHeight="1">
      <c r="B67" s="268"/>
      <c r="C67" s="167" t="s">
        <v>10</v>
      </c>
      <c r="D67" s="170"/>
      <c r="E67" s="126"/>
      <c r="F67" s="126"/>
      <c r="G67" s="137"/>
      <c r="H67" s="138"/>
      <c r="I67" s="138"/>
      <c r="J67" s="138"/>
      <c r="K67" s="147"/>
      <c r="L67" s="147"/>
      <c r="M67" s="148"/>
      <c r="N67" s="148"/>
      <c r="O67" s="231">
        <f t="shared" si="0"/>
        <v>0</v>
      </c>
      <c r="P67" s="232">
        <f t="shared" si="1"/>
        <v>0</v>
      </c>
      <c r="Q67" s="224">
        <f t="shared" si="2"/>
        <v>1</v>
      </c>
      <c r="R67" s="225">
        <f t="shared" si="3"/>
      </c>
      <c r="T67" s="176" t="s">
        <v>216</v>
      </c>
      <c r="U67" s="131">
        <f>IF(E146&lt;&gt;"",1,0)</f>
        <v>0</v>
      </c>
      <c r="V67" s="37"/>
    </row>
    <row r="68" spans="2:22" ht="18.75" customHeight="1">
      <c r="B68" s="268"/>
      <c r="C68" s="167" t="s">
        <v>11</v>
      </c>
      <c r="D68" s="170"/>
      <c r="E68" s="126"/>
      <c r="F68" s="126"/>
      <c r="G68" s="137"/>
      <c r="H68" s="138"/>
      <c r="I68" s="138"/>
      <c r="J68" s="138"/>
      <c r="K68" s="147"/>
      <c r="L68" s="147"/>
      <c r="M68" s="148"/>
      <c r="N68" s="148"/>
      <c r="O68" s="231">
        <f t="shared" si="0"/>
        <v>0</v>
      </c>
      <c r="P68" s="232">
        <f t="shared" si="1"/>
        <v>0</v>
      </c>
      <c r="Q68" s="224">
        <f t="shared" si="2"/>
        <v>1</v>
      </c>
      <c r="R68" s="225">
        <f t="shared" si="3"/>
      </c>
      <c r="T68" s="176" t="s">
        <v>217</v>
      </c>
      <c r="U68" s="131">
        <f>IF(E151&lt;&gt;"",1,0)</f>
        <v>0</v>
      </c>
      <c r="V68" s="37"/>
    </row>
    <row r="69" spans="2:22" ht="18.75" customHeight="1">
      <c r="B69" s="297"/>
      <c r="C69" s="153" t="s">
        <v>194</v>
      </c>
      <c r="D69" s="170"/>
      <c r="E69" s="126"/>
      <c r="F69" s="126"/>
      <c r="G69" s="137"/>
      <c r="H69" s="138"/>
      <c r="I69" s="138"/>
      <c r="J69" s="138"/>
      <c r="K69" s="138"/>
      <c r="L69" s="138"/>
      <c r="M69" s="139"/>
      <c r="N69" s="139"/>
      <c r="O69" s="231">
        <f t="shared" si="0"/>
        <v>0</v>
      </c>
      <c r="P69" s="232">
        <f t="shared" si="1"/>
        <v>0</v>
      </c>
      <c r="Q69" s="224">
        <f t="shared" si="2"/>
        <v>1</v>
      </c>
      <c r="R69" s="225">
        <f t="shared" si="3"/>
      </c>
      <c r="T69" s="176" t="s">
        <v>218</v>
      </c>
      <c r="U69" s="131">
        <f>IF(E156&lt;&gt;"",1,0)</f>
        <v>0</v>
      </c>
      <c r="V69" s="37"/>
    </row>
    <row r="70" spans="2:22" ht="18.75" customHeight="1" thickBot="1">
      <c r="B70" s="299"/>
      <c r="C70" s="165" t="s">
        <v>195</v>
      </c>
      <c r="D70" s="171"/>
      <c r="E70" s="127"/>
      <c r="F70" s="127"/>
      <c r="G70" s="140"/>
      <c r="H70" s="141"/>
      <c r="I70" s="141"/>
      <c r="J70" s="141"/>
      <c r="K70" s="141"/>
      <c r="L70" s="141"/>
      <c r="M70" s="142"/>
      <c r="N70" s="142"/>
      <c r="O70" s="233">
        <f t="shared" si="0"/>
        <v>0</v>
      </c>
      <c r="P70" s="234">
        <f t="shared" si="1"/>
        <v>0</v>
      </c>
      <c r="Q70" s="227">
        <f t="shared" si="2"/>
        <v>1</v>
      </c>
      <c r="R70" s="228">
        <f t="shared" si="3"/>
      </c>
      <c r="T70" s="176" t="s">
        <v>219</v>
      </c>
      <c r="U70" s="131">
        <f>IF(E161&lt;&gt;"",1,0)</f>
        <v>0</v>
      </c>
      <c r="V70" s="37"/>
    </row>
    <row r="71" spans="2:22" ht="18.75" customHeight="1">
      <c r="B71" s="269">
        <v>12</v>
      </c>
      <c r="C71" s="166" t="s">
        <v>9</v>
      </c>
      <c r="D71" s="172"/>
      <c r="E71" s="128"/>
      <c r="F71" s="128"/>
      <c r="G71" s="143"/>
      <c r="H71" s="144"/>
      <c r="I71" s="144"/>
      <c r="J71" s="144"/>
      <c r="K71" s="144"/>
      <c r="L71" s="144"/>
      <c r="M71" s="145"/>
      <c r="N71" s="145"/>
      <c r="O71" s="229">
        <f t="shared" si="0"/>
        <v>0</v>
      </c>
      <c r="P71" s="230">
        <f t="shared" si="1"/>
        <v>0</v>
      </c>
      <c r="Q71" s="236">
        <f t="shared" si="2"/>
        <v>1</v>
      </c>
      <c r="R71" s="237">
        <f t="shared" si="3"/>
      </c>
      <c r="T71" s="176" t="s">
        <v>220</v>
      </c>
      <c r="U71" s="131">
        <f>IF(E166&lt;&gt;"",1,0)</f>
        <v>0</v>
      </c>
      <c r="V71" s="37"/>
    </row>
    <row r="72" spans="2:22" ht="18.75" customHeight="1">
      <c r="B72" s="268"/>
      <c r="C72" s="167" t="s">
        <v>10</v>
      </c>
      <c r="D72" s="170"/>
      <c r="E72" s="126"/>
      <c r="F72" s="126"/>
      <c r="G72" s="137"/>
      <c r="H72" s="138"/>
      <c r="I72" s="138"/>
      <c r="J72" s="138"/>
      <c r="K72" s="147"/>
      <c r="L72" s="147"/>
      <c r="M72" s="148"/>
      <c r="N72" s="148"/>
      <c r="O72" s="231">
        <f t="shared" si="0"/>
        <v>0</v>
      </c>
      <c r="P72" s="232">
        <f t="shared" si="1"/>
        <v>0</v>
      </c>
      <c r="Q72" s="224">
        <f t="shared" si="2"/>
        <v>1</v>
      </c>
      <c r="R72" s="225">
        <f t="shared" si="3"/>
      </c>
      <c r="T72" s="176" t="s">
        <v>221</v>
      </c>
      <c r="U72" s="131">
        <f>IF(E171&lt;&gt;"",1,0)</f>
        <v>0</v>
      </c>
      <c r="V72" s="37"/>
    </row>
    <row r="73" spans="2:22" ht="18.75" customHeight="1">
      <c r="B73" s="268"/>
      <c r="C73" s="167" t="s">
        <v>11</v>
      </c>
      <c r="D73" s="173"/>
      <c r="E73" s="129"/>
      <c r="F73" s="129"/>
      <c r="G73" s="146"/>
      <c r="H73" s="147"/>
      <c r="I73" s="147"/>
      <c r="J73" s="147"/>
      <c r="K73" s="147"/>
      <c r="L73" s="147"/>
      <c r="M73" s="148"/>
      <c r="N73" s="148"/>
      <c r="O73" s="231">
        <f t="shared" si="0"/>
        <v>0</v>
      </c>
      <c r="P73" s="232">
        <f t="shared" si="1"/>
        <v>0</v>
      </c>
      <c r="Q73" s="224">
        <f t="shared" si="2"/>
        <v>1</v>
      </c>
      <c r="R73" s="225">
        <f t="shared" si="3"/>
      </c>
      <c r="T73" s="176" t="s">
        <v>222</v>
      </c>
      <c r="U73" s="131">
        <f>IF(E176&lt;&gt;"",1,0)</f>
        <v>0</v>
      </c>
      <c r="V73" s="37"/>
    </row>
    <row r="74" spans="2:22" ht="18.75" customHeight="1">
      <c r="B74" s="297"/>
      <c r="C74" s="153" t="s">
        <v>194</v>
      </c>
      <c r="D74" s="170"/>
      <c r="E74" s="126"/>
      <c r="F74" s="126"/>
      <c r="G74" s="137"/>
      <c r="H74" s="138"/>
      <c r="I74" s="138"/>
      <c r="J74" s="138"/>
      <c r="K74" s="138"/>
      <c r="L74" s="138"/>
      <c r="M74" s="139"/>
      <c r="N74" s="139"/>
      <c r="O74" s="231">
        <f t="shared" si="0"/>
        <v>0</v>
      </c>
      <c r="P74" s="232">
        <f t="shared" si="1"/>
        <v>0</v>
      </c>
      <c r="Q74" s="224">
        <f t="shared" si="2"/>
        <v>1</v>
      </c>
      <c r="R74" s="225">
        <f t="shared" si="3"/>
      </c>
      <c r="T74" s="176" t="s">
        <v>223</v>
      </c>
      <c r="U74" s="131">
        <f>IF(E181&lt;&gt;"",1,0)</f>
        <v>0</v>
      </c>
      <c r="V74" s="37"/>
    </row>
    <row r="75" spans="2:22" ht="18.75" customHeight="1" thickBot="1">
      <c r="B75" s="299"/>
      <c r="C75" s="165" t="s">
        <v>195</v>
      </c>
      <c r="D75" s="171"/>
      <c r="E75" s="127"/>
      <c r="F75" s="127"/>
      <c r="G75" s="140"/>
      <c r="H75" s="141"/>
      <c r="I75" s="141"/>
      <c r="J75" s="141"/>
      <c r="K75" s="141"/>
      <c r="L75" s="141"/>
      <c r="M75" s="142"/>
      <c r="N75" s="142"/>
      <c r="O75" s="233">
        <f t="shared" si="0"/>
        <v>0</v>
      </c>
      <c r="P75" s="234">
        <f t="shared" si="1"/>
        <v>0</v>
      </c>
      <c r="Q75" s="227">
        <f t="shared" si="2"/>
        <v>1</v>
      </c>
      <c r="R75" s="228">
        <f t="shared" si="3"/>
      </c>
      <c r="T75" s="176" t="s">
        <v>224</v>
      </c>
      <c r="U75" s="131">
        <f>IF(E186&lt;&gt;"",1,0)</f>
        <v>0</v>
      </c>
      <c r="V75" s="37"/>
    </row>
    <row r="76" spans="2:22" ht="18.75" customHeight="1">
      <c r="B76" s="269">
        <v>13</v>
      </c>
      <c r="C76" s="166" t="s">
        <v>9</v>
      </c>
      <c r="D76" s="172"/>
      <c r="E76" s="128"/>
      <c r="F76" s="128"/>
      <c r="G76" s="143"/>
      <c r="H76" s="144"/>
      <c r="I76" s="144"/>
      <c r="J76" s="144"/>
      <c r="K76" s="144"/>
      <c r="L76" s="144"/>
      <c r="M76" s="145"/>
      <c r="N76" s="145"/>
      <c r="O76" s="229">
        <f t="shared" si="0"/>
        <v>0</v>
      </c>
      <c r="P76" s="230">
        <f t="shared" si="1"/>
        <v>0</v>
      </c>
      <c r="Q76" s="236">
        <f t="shared" si="2"/>
        <v>1</v>
      </c>
      <c r="R76" s="237">
        <f t="shared" si="3"/>
      </c>
      <c r="T76" s="176" t="s">
        <v>225</v>
      </c>
      <c r="U76" s="131">
        <f>IF(E191&lt;&gt;"",1,0)</f>
        <v>0</v>
      </c>
      <c r="V76" s="37"/>
    </row>
    <row r="77" spans="2:22" ht="18.75" customHeight="1">
      <c r="B77" s="268"/>
      <c r="C77" s="167" t="s">
        <v>10</v>
      </c>
      <c r="D77" s="170"/>
      <c r="E77" s="129"/>
      <c r="F77" s="129"/>
      <c r="G77" s="146"/>
      <c r="H77" s="147"/>
      <c r="I77" s="147"/>
      <c r="J77" s="147"/>
      <c r="K77" s="147"/>
      <c r="L77" s="147"/>
      <c r="M77" s="148"/>
      <c r="N77" s="148"/>
      <c r="O77" s="231">
        <f t="shared" si="0"/>
        <v>0</v>
      </c>
      <c r="P77" s="232">
        <f t="shared" si="1"/>
        <v>0</v>
      </c>
      <c r="Q77" s="224">
        <f t="shared" si="2"/>
        <v>1</v>
      </c>
      <c r="R77" s="225">
        <f t="shared" si="3"/>
      </c>
      <c r="T77" s="176" t="s">
        <v>226</v>
      </c>
      <c r="U77" s="131">
        <f>IF(E196&lt;&gt;"",1,0)</f>
        <v>0</v>
      </c>
      <c r="V77" s="37"/>
    </row>
    <row r="78" spans="2:22" ht="18.75" customHeight="1">
      <c r="B78" s="268"/>
      <c r="C78" s="167" t="s">
        <v>11</v>
      </c>
      <c r="D78" s="173"/>
      <c r="E78" s="129"/>
      <c r="F78" s="129"/>
      <c r="G78" s="146"/>
      <c r="H78" s="147"/>
      <c r="I78" s="147"/>
      <c r="J78" s="147"/>
      <c r="K78" s="147"/>
      <c r="L78" s="147"/>
      <c r="M78" s="148"/>
      <c r="N78" s="148"/>
      <c r="O78" s="231">
        <f t="shared" si="0"/>
        <v>0</v>
      </c>
      <c r="P78" s="232">
        <f t="shared" si="1"/>
        <v>0</v>
      </c>
      <c r="Q78" s="224">
        <f t="shared" si="2"/>
        <v>1</v>
      </c>
      <c r="R78" s="225">
        <f t="shared" si="3"/>
      </c>
      <c r="T78" s="176" t="s">
        <v>227</v>
      </c>
      <c r="U78" s="131">
        <f>IF(E201&lt;&gt;"",1,0)</f>
        <v>0</v>
      </c>
      <c r="V78" s="37"/>
    </row>
    <row r="79" spans="2:22" ht="18.75" customHeight="1">
      <c r="B79" s="297"/>
      <c r="C79" s="153" t="s">
        <v>194</v>
      </c>
      <c r="D79" s="170"/>
      <c r="E79" s="126"/>
      <c r="F79" s="126"/>
      <c r="G79" s="137"/>
      <c r="H79" s="138"/>
      <c r="I79" s="138"/>
      <c r="J79" s="138"/>
      <c r="K79" s="138"/>
      <c r="L79" s="138"/>
      <c r="M79" s="139"/>
      <c r="N79" s="139"/>
      <c r="O79" s="231">
        <f t="shared" si="0"/>
        <v>0</v>
      </c>
      <c r="P79" s="232">
        <f t="shared" si="1"/>
        <v>0</v>
      </c>
      <c r="Q79" s="224">
        <f t="shared" si="2"/>
        <v>1</v>
      </c>
      <c r="R79" s="225">
        <f t="shared" si="3"/>
      </c>
      <c r="T79" s="176" t="s">
        <v>228</v>
      </c>
      <c r="U79" s="131">
        <f>IF(E206&lt;&gt;"",1,0)</f>
        <v>0</v>
      </c>
      <c r="V79" s="37"/>
    </row>
    <row r="80" spans="2:22" ht="18.75" customHeight="1" thickBot="1">
      <c r="B80" s="299"/>
      <c r="C80" s="165" t="s">
        <v>195</v>
      </c>
      <c r="D80" s="171"/>
      <c r="E80" s="127"/>
      <c r="F80" s="127"/>
      <c r="G80" s="140"/>
      <c r="H80" s="141"/>
      <c r="I80" s="141"/>
      <c r="J80" s="141"/>
      <c r="K80" s="141"/>
      <c r="L80" s="141"/>
      <c r="M80" s="142"/>
      <c r="N80" s="142"/>
      <c r="O80" s="233">
        <f t="shared" si="0"/>
        <v>0</v>
      </c>
      <c r="P80" s="234">
        <f t="shared" si="1"/>
        <v>0</v>
      </c>
      <c r="Q80" s="227">
        <f t="shared" si="2"/>
        <v>1</v>
      </c>
      <c r="R80" s="228">
        <f t="shared" si="3"/>
      </c>
      <c r="T80" s="176" t="s">
        <v>229</v>
      </c>
      <c r="U80" s="131">
        <f>IF(E211&lt;&gt;"",1,0)</f>
        <v>0</v>
      </c>
      <c r="V80" s="37"/>
    </row>
    <row r="81" spans="2:22" ht="18.75" customHeight="1">
      <c r="B81" s="269">
        <v>14</v>
      </c>
      <c r="C81" s="166" t="s">
        <v>9</v>
      </c>
      <c r="D81" s="172"/>
      <c r="E81" s="128"/>
      <c r="F81" s="128"/>
      <c r="G81" s="143"/>
      <c r="H81" s="144"/>
      <c r="I81" s="144"/>
      <c r="J81" s="144"/>
      <c r="K81" s="144"/>
      <c r="L81" s="144"/>
      <c r="M81" s="145"/>
      <c r="N81" s="145"/>
      <c r="O81" s="229">
        <f aca="true" t="shared" si="4" ref="O81:O140">F81/25.4</f>
        <v>0</v>
      </c>
      <c r="P81" s="230">
        <f aca="true" t="shared" si="5" ref="P81:P140">E81/0.9144</f>
        <v>0</v>
      </c>
      <c r="Q81" s="236">
        <f aca="true" t="shared" si="6" ref="Q81:Q144">1+(IF(H81="x",0.5,0))+(IF(I81="x",0.75,0))+(IF(J81="x",0.25,0))+(IF(K81="x",0.5,0))+(IF(L81="x",0.25,0))+(IF(M81="x",0.5,0))+(IF(N81="x",0.25,0))+(IF(P81&gt;=45,0.13,0))</f>
        <v>1</v>
      </c>
      <c r="R81" s="237">
        <f aca="true" t="shared" si="7" ref="R81:R140">IF(O81=0,"",(P81*(1/O81))*Q81)</f>
      </c>
      <c r="T81" s="176" t="s">
        <v>230</v>
      </c>
      <c r="U81" s="131">
        <f>IF(E216&lt;&gt;"",1,0)</f>
        <v>0</v>
      </c>
      <c r="V81" s="37"/>
    </row>
    <row r="82" spans="2:22" ht="18.75" customHeight="1">
      <c r="B82" s="268"/>
      <c r="C82" s="167" t="s">
        <v>10</v>
      </c>
      <c r="D82" s="170"/>
      <c r="E82" s="129"/>
      <c r="F82" s="129"/>
      <c r="G82" s="146"/>
      <c r="H82" s="147"/>
      <c r="I82" s="147"/>
      <c r="J82" s="147"/>
      <c r="K82" s="147"/>
      <c r="L82" s="147"/>
      <c r="M82" s="148"/>
      <c r="N82" s="148"/>
      <c r="O82" s="231">
        <f t="shared" si="4"/>
        <v>0</v>
      </c>
      <c r="P82" s="232">
        <f t="shared" si="5"/>
        <v>0</v>
      </c>
      <c r="Q82" s="224">
        <f t="shared" si="6"/>
        <v>1</v>
      </c>
      <c r="R82" s="225">
        <f t="shared" si="7"/>
      </c>
      <c r="T82" s="176" t="s">
        <v>231</v>
      </c>
      <c r="U82" s="131">
        <f>IF(E221&lt;&gt;"",1,0)</f>
        <v>0</v>
      </c>
      <c r="V82" s="37"/>
    </row>
    <row r="83" spans="2:22" ht="18.75" customHeight="1">
      <c r="B83" s="268"/>
      <c r="C83" s="167" t="s">
        <v>11</v>
      </c>
      <c r="D83" s="173"/>
      <c r="E83" s="129"/>
      <c r="F83" s="129"/>
      <c r="G83" s="146"/>
      <c r="H83" s="147"/>
      <c r="I83" s="147"/>
      <c r="J83" s="147"/>
      <c r="K83" s="147"/>
      <c r="L83" s="147"/>
      <c r="M83" s="148"/>
      <c r="N83" s="148"/>
      <c r="O83" s="231">
        <f t="shared" si="4"/>
        <v>0</v>
      </c>
      <c r="P83" s="232">
        <f t="shared" si="5"/>
        <v>0</v>
      </c>
      <c r="Q83" s="224">
        <f t="shared" si="6"/>
        <v>1</v>
      </c>
      <c r="R83" s="225">
        <f t="shared" si="7"/>
      </c>
      <c r="T83" s="176" t="s">
        <v>232</v>
      </c>
      <c r="U83" s="131">
        <f>IF(E226&lt;&gt;"",1,0)</f>
        <v>0</v>
      </c>
      <c r="V83" s="37"/>
    </row>
    <row r="84" spans="2:22" ht="18.75" customHeight="1">
      <c r="B84" s="297"/>
      <c r="C84" s="153" t="s">
        <v>194</v>
      </c>
      <c r="D84" s="170"/>
      <c r="E84" s="126"/>
      <c r="F84" s="126"/>
      <c r="G84" s="137"/>
      <c r="H84" s="138"/>
      <c r="I84" s="138"/>
      <c r="J84" s="138"/>
      <c r="K84" s="138"/>
      <c r="L84" s="138"/>
      <c r="M84" s="139"/>
      <c r="N84" s="139"/>
      <c r="O84" s="231">
        <f t="shared" si="4"/>
        <v>0</v>
      </c>
      <c r="P84" s="232">
        <f t="shared" si="5"/>
        <v>0</v>
      </c>
      <c r="Q84" s="224">
        <f t="shared" si="6"/>
        <v>1</v>
      </c>
      <c r="R84" s="225">
        <f t="shared" si="7"/>
      </c>
      <c r="T84" s="176" t="s">
        <v>233</v>
      </c>
      <c r="U84" s="131">
        <f>IF(E231&lt;&gt;"",1,0)</f>
        <v>0</v>
      </c>
      <c r="V84" s="37"/>
    </row>
    <row r="85" spans="2:22" ht="18.75" customHeight="1" thickBot="1">
      <c r="B85" s="299"/>
      <c r="C85" s="165" t="s">
        <v>195</v>
      </c>
      <c r="D85" s="171"/>
      <c r="E85" s="127"/>
      <c r="F85" s="127"/>
      <c r="G85" s="140"/>
      <c r="H85" s="141"/>
      <c r="I85" s="141"/>
      <c r="J85" s="141"/>
      <c r="K85" s="141"/>
      <c r="L85" s="141"/>
      <c r="M85" s="142"/>
      <c r="N85" s="142"/>
      <c r="O85" s="233">
        <f t="shared" si="4"/>
        <v>0</v>
      </c>
      <c r="P85" s="234">
        <f t="shared" si="5"/>
        <v>0</v>
      </c>
      <c r="Q85" s="227">
        <f t="shared" si="6"/>
        <v>1</v>
      </c>
      <c r="R85" s="228">
        <f t="shared" si="7"/>
      </c>
      <c r="T85" s="176" t="s">
        <v>234</v>
      </c>
      <c r="U85" s="131">
        <f>IF(E236&lt;&gt;"",1,0)</f>
        <v>0</v>
      </c>
      <c r="V85" s="37"/>
    </row>
    <row r="86" spans="2:22" ht="18.75" customHeight="1">
      <c r="B86" s="269">
        <v>15</v>
      </c>
      <c r="C86" s="166" t="s">
        <v>9</v>
      </c>
      <c r="D86" s="172"/>
      <c r="E86" s="128"/>
      <c r="F86" s="128"/>
      <c r="G86" s="143"/>
      <c r="H86" s="144"/>
      <c r="I86" s="144"/>
      <c r="J86" s="144"/>
      <c r="K86" s="145"/>
      <c r="L86" s="145"/>
      <c r="M86" s="145"/>
      <c r="N86" s="145"/>
      <c r="O86" s="229">
        <f t="shared" si="4"/>
        <v>0</v>
      </c>
      <c r="P86" s="230">
        <f t="shared" si="5"/>
        <v>0</v>
      </c>
      <c r="Q86" s="236">
        <f t="shared" si="6"/>
        <v>1</v>
      </c>
      <c r="R86" s="237">
        <f t="shared" si="7"/>
      </c>
      <c r="T86" s="176" t="s">
        <v>235</v>
      </c>
      <c r="U86" s="131">
        <f>IF(E241&lt;&gt;"",1,0)</f>
        <v>0</v>
      </c>
      <c r="V86" s="37"/>
    </row>
    <row r="87" spans="2:22" ht="18.75" customHeight="1">
      <c r="B87" s="268"/>
      <c r="C87" s="167" t="s">
        <v>10</v>
      </c>
      <c r="D87" s="170"/>
      <c r="E87" s="129"/>
      <c r="F87" s="129"/>
      <c r="G87" s="146"/>
      <c r="H87" s="147"/>
      <c r="I87" s="147"/>
      <c r="J87" s="147"/>
      <c r="K87" s="148"/>
      <c r="L87" s="148"/>
      <c r="M87" s="148"/>
      <c r="N87" s="148"/>
      <c r="O87" s="231">
        <f t="shared" si="4"/>
        <v>0</v>
      </c>
      <c r="P87" s="232">
        <f t="shared" si="5"/>
        <v>0</v>
      </c>
      <c r="Q87" s="224">
        <f t="shared" si="6"/>
        <v>1</v>
      </c>
      <c r="R87" s="225">
        <f t="shared" si="7"/>
      </c>
      <c r="T87" s="176" t="s">
        <v>236</v>
      </c>
      <c r="U87" s="131">
        <f>IF(E246&lt;&gt;"",1,0)</f>
        <v>0</v>
      </c>
      <c r="V87" s="37"/>
    </row>
    <row r="88" spans="2:22" ht="18.75" customHeight="1">
      <c r="B88" s="268"/>
      <c r="C88" s="167" t="s">
        <v>11</v>
      </c>
      <c r="D88" s="173"/>
      <c r="E88" s="129"/>
      <c r="F88" s="129"/>
      <c r="G88" s="146"/>
      <c r="H88" s="147"/>
      <c r="I88" s="147"/>
      <c r="J88" s="147"/>
      <c r="K88" s="148"/>
      <c r="L88" s="148"/>
      <c r="M88" s="148"/>
      <c r="N88" s="148"/>
      <c r="O88" s="231">
        <f t="shared" si="4"/>
        <v>0</v>
      </c>
      <c r="P88" s="232">
        <f t="shared" si="5"/>
        <v>0</v>
      </c>
      <c r="Q88" s="224">
        <f t="shared" si="6"/>
        <v>1</v>
      </c>
      <c r="R88" s="225">
        <f t="shared" si="7"/>
      </c>
      <c r="T88" s="176" t="s">
        <v>237</v>
      </c>
      <c r="U88" s="131">
        <f>IF(E251&lt;&gt;"",1,0)</f>
        <v>0</v>
      </c>
      <c r="V88" s="37"/>
    </row>
    <row r="89" spans="2:22" ht="18.75" customHeight="1">
      <c r="B89" s="297"/>
      <c r="C89" s="153" t="s">
        <v>194</v>
      </c>
      <c r="D89" s="170"/>
      <c r="E89" s="126"/>
      <c r="F89" s="126"/>
      <c r="G89" s="137"/>
      <c r="H89" s="138"/>
      <c r="I89" s="138"/>
      <c r="J89" s="138"/>
      <c r="K89" s="139"/>
      <c r="L89" s="139"/>
      <c r="M89" s="139"/>
      <c r="N89" s="139"/>
      <c r="O89" s="231">
        <f t="shared" si="4"/>
        <v>0</v>
      </c>
      <c r="P89" s="232">
        <f t="shared" si="5"/>
        <v>0</v>
      </c>
      <c r="Q89" s="224">
        <f t="shared" si="6"/>
        <v>1</v>
      </c>
      <c r="R89" s="225">
        <f t="shared" si="7"/>
      </c>
      <c r="T89" s="176" t="s">
        <v>238</v>
      </c>
      <c r="U89" s="131">
        <f>IF(E256&lt;&gt;"",1,0)</f>
        <v>0</v>
      </c>
      <c r="V89" s="37"/>
    </row>
    <row r="90" spans="2:22" ht="18.75" customHeight="1" thickBot="1">
      <c r="B90" s="299"/>
      <c r="C90" s="165" t="s">
        <v>195</v>
      </c>
      <c r="D90" s="171"/>
      <c r="E90" s="127"/>
      <c r="F90" s="127"/>
      <c r="G90" s="140"/>
      <c r="H90" s="141"/>
      <c r="I90" s="141"/>
      <c r="J90" s="141"/>
      <c r="K90" s="142"/>
      <c r="L90" s="142"/>
      <c r="M90" s="142"/>
      <c r="N90" s="142"/>
      <c r="O90" s="233">
        <f t="shared" si="4"/>
        <v>0</v>
      </c>
      <c r="P90" s="234">
        <f t="shared" si="5"/>
        <v>0</v>
      </c>
      <c r="Q90" s="227">
        <f t="shared" si="6"/>
        <v>1</v>
      </c>
      <c r="R90" s="228">
        <f t="shared" si="7"/>
      </c>
      <c r="T90" s="176" t="s">
        <v>239</v>
      </c>
      <c r="U90" s="131">
        <f>IF(E261&lt;&gt;"",1,0)</f>
        <v>0</v>
      </c>
      <c r="V90" s="37"/>
    </row>
    <row r="91" spans="2:22" ht="18.75" customHeight="1" thickBot="1">
      <c r="B91" s="269">
        <v>16</v>
      </c>
      <c r="C91" s="166" t="s">
        <v>9</v>
      </c>
      <c r="D91" s="172"/>
      <c r="E91" s="128"/>
      <c r="F91" s="128"/>
      <c r="G91" s="143"/>
      <c r="H91" s="144"/>
      <c r="I91" s="144"/>
      <c r="J91" s="144"/>
      <c r="K91" s="145"/>
      <c r="L91" s="145"/>
      <c r="M91" s="145"/>
      <c r="N91" s="145"/>
      <c r="O91" s="229">
        <f t="shared" si="4"/>
        <v>0</v>
      </c>
      <c r="P91" s="230">
        <f t="shared" si="5"/>
        <v>0</v>
      </c>
      <c r="Q91" s="236">
        <f t="shared" si="6"/>
        <v>1</v>
      </c>
      <c r="R91" s="237">
        <f t="shared" si="7"/>
      </c>
      <c r="T91" s="177" t="s">
        <v>56</v>
      </c>
      <c r="U91" s="132">
        <f>SUM(U41:U90)</f>
        <v>10</v>
      </c>
      <c r="V91" s="37"/>
    </row>
    <row r="92" spans="2:22" ht="18.75" customHeight="1" thickTop="1">
      <c r="B92" s="268"/>
      <c r="C92" s="167" t="s">
        <v>10</v>
      </c>
      <c r="D92" s="170"/>
      <c r="E92" s="129"/>
      <c r="F92" s="129"/>
      <c r="G92" s="146"/>
      <c r="H92" s="147"/>
      <c r="I92" s="147"/>
      <c r="J92" s="147"/>
      <c r="K92" s="148"/>
      <c r="L92" s="148"/>
      <c r="M92" s="148"/>
      <c r="N92" s="148"/>
      <c r="O92" s="231">
        <f t="shared" si="4"/>
        <v>0</v>
      </c>
      <c r="P92" s="232">
        <f t="shared" si="5"/>
        <v>0</v>
      </c>
      <c r="Q92" s="224">
        <f t="shared" si="6"/>
        <v>1</v>
      </c>
      <c r="R92" s="225">
        <f t="shared" si="7"/>
      </c>
      <c r="T92" s="217"/>
      <c r="U92" s="113"/>
      <c r="V92" s="37"/>
    </row>
    <row r="93" spans="2:22" ht="18.75" customHeight="1">
      <c r="B93" s="268"/>
      <c r="C93" s="167" t="s">
        <v>11</v>
      </c>
      <c r="D93" s="173"/>
      <c r="E93" s="129"/>
      <c r="F93" s="129"/>
      <c r="G93" s="146"/>
      <c r="H93" s="147"/>
      <c r="I93" s="147"/>
      <c r="J93" s="147"/>
      <c r="K93" s="148"/>
      <c r="L93" s="148"/>
      <c r="M93" s="148"/>
      <c r="N93" s="148"/>
      <c r="O93" s="231">
        <f t="shared" si="4"/>
        <v>0</v>
      </c>
      <c r="P93" s="232">
        <f t="shared" si="5"/>
        <v>0</v>
      </c>
      <c r="Q93" s="224">
        <f t="shared" si="6"/>
        <v>1</v>
      </c>
      <c r="R93" s="225">
        <f t="shared" si="7"/>
      </c>
      <c r="T93" s="217"/>
      <c r="U93" s="113"/>
      <c r="V93" s="37"/>
    </row>
    <row r="94" spans="2:22" ht="18.75" customHeight="1">
      <c r="B94" s="297"/>
      <c r="C94" s="153" t="s">
        <v>194</v>
      </c>
      <c r="D94" s="170"/>
      <c r="E94" s="126"/>
      <c r="F94" s="126"/>
      <c r="G94" s="137"/>
      <c r="H94" s="138"/>
      <c r="I94" s="138"/>
      <c r="J94" s="138"/>
      <c r="K94" s="139"/>
      <c r="L94" s="139"/>
      <c r="M94" s="139"/>
      <c r="N94" s="139"/>
      <c r="O94" s="231">
        <f t="shared" si="4"/>
        <v>0</v>
      </c>
      <c r="P94" s="232">
        <f t="shared" si="5"/>
        <v>0</v>
      </c>
      <c r="Q94" s="224">
        <f t="shared" si="6"/>
        <v>1</v>
      </c>
      <c r="R94" s="225">
        <f t="shared" si="7"/>
      </c>
      <c r="V94" s="37"/>
    </row>
    <row r="95" spans="2:22" ht="18.75" customHeight="1" thickBot="1">
      <c r="B95" s="299"/>
      <c r="C95" s="165" t="s">
        <v>195</v>
      </c>
      <c r="D95" s="171"/>
      <c r="E95" s="127"/>
      <c r="F95" s="127"/>
      <c r="G95" s="140"/>
      <c r="H95" s="141"/>
      <c r="I95" s="141"/>
      <c r="J95" s="141"/>
      <c r="K95" s="142"/>
      <c r="L95" s="142"/>
      <c r="M95" s="142"/>
      <c r="N95" s="142"/>
      <c r="O95" s="233">
        <f t="shared" si="4"/>
        <v>0</v>
      </c>
      <c r="P95" s="234">
        <f t="shared" si="5"/>
        <v>0</v>
      </c>
      <c r="Q95" s="227">
        <f t="shared" si="6"/>
        <v>1</v>
      </c>
      <c r="R95" s="228">
        <f t="shared" si="7"/>
      </c>
      <c r="U95" s="37"/>
      <c r="V95" s="37"/>
    </row>
    <row r="96" spans="2:22" ht="18.75" customHeight="1">
      <c r="B96" s="269">
        <v>17</v>
      </c>
      <c r="C96" s="166" t="s">
        <v>9</v>
      </c>
      <c r="D96" s="172"/>
      <c r="E96" s="128"/>
      <c r="F96" s="128"/>
      <c r="G96" s="143"/>
      <c r="H96" s="144"/>
      <c r="I96" s="144"/>
      <c r="J96" s="144"/>
      <c r="K96" s="145"/>
      <c r="L96" s="145"/>
      <c r="M96" s="145"/>
      <c r="N96" s="145"/>
      <c r="O96" s="229">
        <f t="shared" si="4"/>
        <v>0</v>
      </c>
      <c r="P96" s="230">
        <f t="shared" si="5"/>
        <v>0</v>
      </c>
      <c r="Q96" s="236">
        <f t="shared" si="6"/>
        <v>1</v>
      </c>
      <c r="R96" s="237">
        <f t="shared" si="7"/>
      </c>
      <c r="U96" s="37"/>
      <c r="V96" s="37"/>
    </row>
    <row r="97" spans="2:22" ht="18.75" customHeight="1">
      <c r="B97" s="268"/>
      <c r="C97" s="167" t="s">
        <v>10</v>
      </c>
      <c r="D97" s="170"/>
      <c r="E97" s="129"/>
      <c r="F97" s="129"/>
      <c r="G97" s="146"/>
      <c r="H97" s="147"/>
      <c r="I97" s="147"/>
      <c r="J97" s="147"/>
      <c r="K97" s="148"/>
      <c r="L97" s="148"/>
      <c r="M97" s="148"/>
      <c r="N97" s="148"/>
      <c r="O97" s="231">
        <f t="shared" si="4"/>
        <v>0</v>
      </c>
      <c r="P97" s="232">
        <f t="shared" si="5"/>
        <v>0</v>
      </c>
      <c r="Q97" s="224">
        <f t="shared" si="6"/>
        <v>1</v>
      </c>
      <c r="R97" s="225">
        <f t="shared" si="7"/>
      </c>
      <c r="U97" s="37"/>
      <c r="V97" s="37"/>
    </row>
    <row r="98" spans="2:22" ht="18.75" customHeight="1">
      <c r="B98" s="268"/>
      <c r="C98" s="167" t="s">
        <v>11</v>
      </c>
      <c r="D98" s="173"/>
      <c r="E98" s="129"/>
      <c r="F98" s="129"/>
      <c r="G98" s="146"/>
      <c r="H98" s="147"/>
      <c r="I98" s="147"/>
      <c r="J98" s="147"/>
      <c r="K98" s="148"/>
      <c r="L98" s="148"/>
      <c r="M98" s="148"/>
      <c r="N98" s="148"/>
      <c r="O98" s="231">
        <f t="shared" si="4"/>
        <v>0</v>
      </c>
      <c r="P98" s="232">
        <f t="shared" si="5"/>
        <v>0</v>
      </c>
      <c r="Q98" s="224">
        <f t="shared" si="6"/>
        <v>1</v>
      </c>
      <c r="R98" s="225">
        <f t="shared" si="7"/>
      </c>
      <c r="U98" s="37"/>
      <c r="V98" s="37"/>
    </row>
    <row r="99" spans="2:22" ht="18.75" customHeight="1">
      <c r="B99" s="297"/>
      <c r="C99" s="153" t="s">
        <v>194</v>
      </c>
      <c r="D99" s="170"/>
      <c r="E99" s="126"/>
      <c r="F99" s="126"/>
      <c r="G99" s="137"/>
      <c r="H99" s="138"/>
      <c r="I99" s="138"/>
      <c r="J99" s="138"/>
      <c r="K99" s="139"/>
      <c r="L99" s="139"/>
      <c r="M99" s="139"/>
      <c r="N99" s="139"/>
      <c r="O99" s="231">
        <f t="shared" si="4"/>
        <v>0</v>
      </c>
      <c r="P99" s="232">
        <f t="shared" si="5"/>
        <v>0</v>
      </c>
      <c r="Q99" s="224">
        <f t="shared" si="6"/>
        <v>1</v>
      </c>
      <c r="R99" s="225">
        <f t="shared" si="7"/>
      </c>
      <c r="U99" s="37"/>
      <c r="V99" s="37"/>
    </row>
    <row r="100" spans="2:22" ht="18.75" customHeight="1" thickBot="1">
      <c r="B100" s="299"/>
      <c r="C100" s="165" t="s">
        <v>195</v>
      </c>
      <c r="D100" s="171"/>
      <c r="E100" s="127"/>
      <c r="F100" s="127"/>
      <c r="G100" s="140"/>
      <c r="H100" s="141"/>
      <c r="I100" s="141"/>
      <c r="J100" s="141"/>
      <c r="K100" s="142"/>
      <c r="L100" s="142"/>
      <c r="M100" s="142"/>
      <c r="N100" s="142"/>
      <c r="O100" s="233">
        <f t="shared" si="4"/>
        <v>0</v>
      </c>
      <c r="P100" s="234">
        <f t="shared" si="5"/>
        <v>0</v>
      </c>
      <c r="Q100" s="227">
        <f t="shared" si="6"/>
        <v>1</v>
      </c>
      <c r="R100" s="228">
        <f t="shared" si="7"/>
      </c>
      <c r="V100" s="37"/>
    </row>
    <row r="101" spans="2:22" ht="18.75" customHeight="1">
      <c r="B101" s="269">
        <v>18</v>
      </c>
      <c r="C101" s="166" t="s">
        <v>9</v>
      </c>
      <c r="D101" s="172"/>
      <c r="E101" s="128"/>
      <c r="F101" s="128"/>
      <c r="G101" s="143"/>
      <c r="H101" s="144"/>
      <c r="I101" s="144"/>
      <c r="J101" s="144"/>
      <c r="K101" s="145"/>
      <c r="L101" s="145"/>
      <c r="M101" s="145"/>
      <c r="N101" s="145"/>
      <c r="O101" s="229">
        <f t="shared" si="4"/>
        <v>0</v>
      </c>
      <c r="P101" s="230">
        <f t="shared" si="5"/>
        <v>0</v>
      </c>
      <c r="Q101" s="236">
        <f t="shared" si="6"/>
        <v>1</v>
      </c>
      <c r="R101" s="237">
        <f t="shared" si="7"/>
      </c>
      <c r="U101" s="37"/>
      <c r="V101" s="37"/>
    </row>
    <row r="102" spans="2:22" ht="18.75" customHeight="1">
      <c r="B102" s="268"/>
      <c r="C102" s="167" t="s">
        <v>10</v>
      </c>
      <c r="D102" s="170"/>
      <c r="E102" s="129"/>
      <c r="F102" s="129"/>
      <c r="G102" s="146"/>
      <c r="H102" s="147"/>
      <c r="I102" s="147"/>
      <c r="J102" s="147"/>
      <c r="K102" s="148"/>
      <c r="L102" s="148"/>
      <c r="M102" s="148"/>
      <c r="N102" s="148"/>
      <c r="O102" s="231">
        <f t="shared" si="4"/>
        <v>0</v>
      </c>
      <c r="P102" s="232">
        <f t="shared" si="5"/>
        <v>0</v>
      </c>
      <c r="Q102" s="224">
        <f t="shared" si="6"/>
        <v>1</v>
      </c>
      <c r="R102" s="225">
        <f t="shared" si="7"/>
      </c>
      <c r="U102" s="37"/>
      <c r="V102" s="37"/>
    </row>
    <row r="103" spans="2:22" ht="18.75" customHeight="1">
      <c r="B103" s="268"/>
      <c r="C103" s="167" t="s">
        <v>11</v>
      </c>
      <c r="D103" s="173"/>
      <c r="E103" s="129"/>
      <c r="F103" s="129"/>
      <c r="G103" s="146"/>
      <c r="H103" s="147"/>
      <c r="I103" s="147"/>
      <c r="J103" s="147"/>
      <c r="K103" s="148"/>
      <c r="L103" s="148"/>
      <c r="M103" s="148"/>
      <c r="N103" s="148"/>
      <c r="O103" s="231">
        <f t="shared" si="4"/>
        <v>0</v>
      </c>
      <c r="P103" s="232">
        <f t="shared" si="5"/>
        <v>0</v>
      </c>
      <c r="Q103" s="224">
        <f t="shared" si="6"/>
        <v>1</v>
      </c>
      <c r="R103" s="225">
        <f t="shared" si="7"/>
      </c>
      <c r="U103" s="37"/>
      <c r="V103" s="37"/>
    </row>
    <row r="104" spans="2:22" ht="18.75" customHeight="1">
      <c r="B104" s="297"/>
      <c r="C104" s="153" t="s">
        <v>194</v>
      </c>
      <c r="D104" s="170"/>
      <c r="E104" s="126"/>
      <c r="F104" s="126"/>
      <c r="G104" s="137"/>
      <c r="H104" s="138"/>
      <c r="I104" s="138"/>
      <c r="J104" s="138"/>
      <c r="K104" s="139"/>
      <c r="L104" s="139"/>
      <c r="M104" s="139"/>
      <c r="N104" s="139"/>
      <c r="O104" s="231">
        <f t="shared" si="4"/>
        <v>0</v>
      </c>
      <c r="P104" s="232">
        <f t="shared" si="5"/>
        <v>0</v>
      </c>
      <c r="Q104" s="224">
        <f t="shared" si="6"/>
        <v>1</v>
      </c>
      <c r="R104" s="225">
        <f t="shared" si="7"/>
      </c>
      <c r="U104" s="37"/>
      <c r="V104" s="37"/>
    </row>
    <row r="105" spans="2:22" ht="18.75" customHeight="1" thickBot="1">
      <c r="B105" s="299"/>
      <c r="C105" s="165" t="s">
        <v>195</v>
      </c>
      <c r="D105" s="171"/>
      <c r="E105" s="127"/>
      <c r="F105" s="127"/>
      <c r="G105" s="140"/>
      <c r="H105" s="141"/>
      <c r="I105" s="141"/>
      <c r="J105" s="141"/>
      <c r="K105" s="142"/>
      <c r="L105" s="142"/>
      <c r="M105" s="142"/>
      <c r="N105" s="142"/>
      <c r="O105" s="233">
        <f t="shared" si="4"/>
        <v>0</v>
      </c>
      <c r="P105" s="234">
        <f t="shared" si="5"/>
        <v>0</v>
      </c>
      <c r="Q105" s="227">
        <f t="shared" si="6"/>
        <v>1</v>
      </c>
      <c r="R105" s="228">
        <f t="shared" si="7"/>
      </c>
      <c r="U105" s="37"/>
      <c r="V105" s="37"/>
    </row>
    <row r="106" spans="2:22" ht="18.75" customHeight="1">
      <c r="B106" s="269">
        <v>19</v>
      </c>
      <c r="C106" s="166" t="s">
        <v>9</v>
      </c>
      <c r="D106" s="172"/>
      <c r="E106" s="128"/>
      <c r="F106" s="128"/>
      <c r="G106" s="143"/>
      <c r="H106" s="144"/>
      <c r="I106" s="144"/>
      <c r="J106" s="144"/>
      <c r="K106" s="145"/>
      <c r="L106" s="145"/>
      <c r="M106" s="145"/>
      <c r="N106" s="145"/>
      <c r="O106" s="229">
        <f t="shared" si="4"/>
        <v>0</v>
      </c>
      <c r="P106" s="230">
        <f t="shared" si="5"/>
        <v>0</v>
      </c>
      <c r="Q106" s="236">
        <f t="shared" si="6"/>
        <v>1</v>
      </c>
      <c r="R106" s="237">
        <f t="shared" si="7"/>
      </c>
      <c r="U106" s="37"/>
      <c r="V106" s="37"/>
    </row>
    <row r="107" spans="2:22" ht="18.75" customHeight="1">
      <c r="B107" s="268"/>
      <c r="C107" s="167" t="s">
        <v>10</v>
      </c>
      <c r="D107" s="170"/>
      <c r="E107" s="129"/>
      <c r="F107" s="129"/>
      <c r="G107" s="146"/>
      <c r="H107" s="147"/>
      <c r="I107" s="147"/>
      <c r="J107" s="147"/>
      <c r="K107" s="148"/>
      <c r="L107" s="148"/>
      <c r="M107" s="148"/>
      <c r="N107" s="148"/>
      <c r="O107" s="231">
        <f t="shared" si="4"/>
        <v>0</v>
      </c>
      <c r="P107" s="232">
        <f t="shared" si="5"/>
        <v>0</v>
      </c>
      <c r="Q107" s="224">
        <f t="shared" si="6"/>
        <v>1</v>
      </c>
      <c r="R107" s="225">
        <f t="shared" si="7"/>
      </c>
      <c r="U107" s="37"/>
      <c r="V107" s="37"/>
    </row>
    <row r="108" spans="2:22" ht="18.75" customHeight="1">
      <c r="B108" s="268"/>
      <c r="C108" s="167" t="s">
        <v>11</v>
      </c>
      <c r="D108" s="173"/>
      <c r="E108" s="129"/>
      <c r="F108" s="129"/>
      <c r="G108" s="146"/>
      <c r="H108" s="147"/>
      <c r="I108" s="147"/>
      <c r="J108" s="147"/>
      <c r="K108" s="148"/>
      <c r="L108" s="148"/>
      <c r="M108" s="148"/>
      <c r="N108" s="148"/>
      <c r="O108" s="231">
        <f t="shared" si="4"/>
        <v>0</v>
      </c>
      <c r="P108" s="232">
        <f t="shared" si="5"/>
        <v>0</v>
      </c>
      <c r="Q108" s="224">
        <f t="shared" si="6"/>
        <v>1</v>
      </c>
      <c r="R108" s="225">
        <f t="shared" si="7"/>
      </c>
      <c r="U108" s="37"/>
      <c r="V108" s="37"/>
    </row>
    <row r="109" spans="2:22" ht="18.75" customHeight="1">
      <c r="B109" s="297"/>
      <c r="C109" s="153" t="s">
        <v>194</v>
      </c>
      <c r="D109" s="170"/>
      <c r="E109" s="126"/>
      <c r="F109" s="126"/>
      <c r="G109" s="137"/>
      <c r="H109" s="138"/>
      <c r="I109" s="138"/>
      <c r="J109" s="138"/>
      <c r="K109" s="139"/>
      <c r="L109" s="139"/>
      <c r="M109" s="139"/>
      <c r="N109" s="139"/>
      <c r="O109" s="231">
        <f t="shared" si="4"/>
        <v>0</v>
      </c>
      <c r="P109" s="232">
        <f t="shared" si="5"/>
        <v>0</v>
      </c>
      <c r="Q109" s="224">
        <f t="shared" si="6"/>
        <v>1</v>
      </c>
      <c r="R109" s="225">
        <f t="shared" si="7"/>
      </c>
      <c r="U109" s="37"/>
      <c r="V109" s="37"/>
    </row>
    <row r="110" spans="2:22" ht="18.75" customHeight="1" thickBot="1">
      <c r="B110" s="299"/>
      <c r="C110" s="165" t="s">
        <v>195</v>
      </c>
      <c r="D110" s="171"/>
      <c r="E110" s="127"/>
      <c r="F110" s="127"/>
      <c r="G110" s="140"/>
      <c r="H110" s="141"/>
      <c r="I110" s="141"/>
      <c r="J110" s="141"/>
      <c r="K110" s="142"/>
      <c r="L110" s="142"/>
      <c r="M110" s="142"/>
      <c r="N110" s="142"/>
      <c r="O110" s="233">
        <f t="shared" si="4"/>
        <v>0</v>
      </c>
      <c r="P110" s="234">
        <f t="shared" si="5"/>
        <v>0</v>
      </c>
      <c r="Q110" s="227">
        <f t="shared" si="6"/>
        <v>1</v>
      </c>
      <c r="R110" s="228">
        <f t="shared" si="7"/>
      </c>
      <c r="U110" s="37"/>
      <c r="V110" s="37"/>
    </row>
    <row r="111" spans="2:22" ht="18.75" customHeight="1">
      <c r="B111" s="269">
        <v>20</v>
      </c>
      <c r="C111" s="166" t="s">
        <v>9</v>
      </c>
      <c r="D111" s="172"/>
      <c r="E111" s="128"/>
      <c r="F111" s="128"/>
      <c r="G111" s="143"/>
      <c r="H111" s="144"/>
      <c r="I111" s="144"/>
      <c r="J111" s="144"/>
      <c r="K111" s="145"/>
      <c r="L111" s="145"/>
      <c r="M111" s="145"/>
      <c r="N111" s="145"/>
      <c r="O111" s="229">
        <f t="shared" si="4"/>
        <v>0</v>
      </c>
      <c r="P111" s="230">
        <f t="shared" si="5"/>
        <v>0</v>
      </c>
      <c r="Q111" s="236">
        <f t="shared" si="6"/>
        <v>1</v>
      </c>
      <c r="R111" s="237">
        <f t="shared" si="7"/>
      </c>
      <c r="U111" s="37"/>
      <c r="V111" s="37"/>
    </row>
    <row r="112" spans="2:22" ht="18.75" customHeight="1">
      <c r="B112" s="268"/>
      <c r="C112" s="167" t="s">
        <v>10</v>
      </c>
      <c r="D112" s="170"/>
      <c r="E112" s="129"/>
      <c r="F112" s="129"/>
      <c r="G112" s="146"/>
      <c r="H112" s="147"/>
      <c r="I112" s="147"/>
      <c r="J112" s="147"/>
      <c r="K112" s="148"/>
      <c r="L112" s="148"/>
      <c r="M112" s="148"/>
      <c r="N112" s="148"/>
      <c r="O112" s="231">
        <f t="shared" si="4"/>
        <v>0</v>
      </c>
      <c r="P112" s="232">
        <f t="shared" si="5"/>
        <v>0</v>
      </c>
      <c r="Q112" s="224">
        <f t="shared" si="6"/>
        <v>1</v>
      </c>
      <c r="R112" s="225">
        <f t="shared" si="7"/>
      </c>
      <c r="U112" s="37"/>
      <c r="V112" s="37"/>
    </row>
    <row r="113" spans="2:22" ht="18.75" customHeight="1">
      <c r="B113" s="268"/>
      <c r="C113" s="167" t="s">
        <v>11</v>
      </c>
      <c r="D113" s="173"/>
      <c r="E113" s="129"/>
      <c r="F113" s="129"/>
      <c r="G113" s="146"/>
      <c r="H113" s="147"/>
      <c r="I113" s="147"/>
      <c r="J113" s="147"/>
      <c r="K113" s="148"/>
      <c r="L113" s="148"/>
      <c r="M113" s="148"/>
      <c r="N113" s="148"/>
      <c r="O113" s="231">
        <f t="shared" si="4"/>
        <v>0</v>
      </c>
      <c r="P113" s="232">
        <f t="shared" si="5"/>
        <v>0</v>
      </c>
      <c r="Q113" s="224">
        <f t="shared" si="6"/>
        <v>1</v>
      </c>
      <c r="R113" s="225">
        <f t="shared" si="7"/>
      </c>
      <c r="U113" s="37"/>
      <c r="V113" s="37"/>
    </row>
    <row r="114" spans="2:22" ht="18.75" customHeight="1">
      <c r="B114" s="297"/>
      <c r="C114" s="153" t="s">
        <v>194</v>
      </c>
      <c r="D114" s="170"/>
      <c r="E114" s="126"/>
      <c r="F114" s="126"/>
      <c r="G114" s="137"/>
      <c r="H114" s="138"/>
      <c r="I114" s="138"/>
      <c r="J114" s="138"/>
      <c r="K114" s="139"/>
      <c r="L114" s="139"/>
      <c r="M114" s="139"/>
      <c r="N114" s="139"/>
      <c r="O114" s="231">
        <f t="shared" si="4"/>
        <v>0</v>
      </c>
      <c r="P114" s="232">
        <f t="shared" si="5"/>
        <v>0</v>
      </c>
      <c r="Q114" s="224">
        <f t="shared" si="6"/>
        <v>1</v>
      </c>
      <c r="R114" s="225">
        <f t="shared" si="7"/>
      </c>
      <c r="U114" s="37"/>
      <c r="V114" s="37"/>
    </row>
    <row r="115" spans="2:22" ht="18.75" customHeight="1" thickBot="1">
      <c r="B115" s="299"/>
      <c r="C115" s="165" t="s">
        <v>195</v>
      </c>
      <c r="D115" s="171"/>
      <c r="E115" s="127"/>
      <c r="F115" s="127"/>
      <c r="G115" s="140"/>
      <c r="H115" s="141"/>
      <c r="I115" s="141"/>
      <c r="J115" s="141"/>
      <c r="K115" s="142"/>
      <c r="L115" s="142"/>
      <c r="M115" s="142"/>
      <c r="N115" s="142"/>
      <c r="O115" s="233">
        <f t="shared" si="4"/>
        <v>0</v>
      </c>
      <c r="P115" s="234">
        <f t="shared" si="5"/>
        <v>0</v>
      </c>
      <c r="Q115" s="227">
        <f t="shared" si="6"/>
        <v>1</v>
      </c>
      <c r="R115" s="228">
        <f t="shared" si="7"/>
      </c>
      <c r="U115" s="37"/>
      <c r="V115" s="37"/>
    </row>
    <row r="116" spans="2:22" ht="18.75" customHeight="1">
      <c r="B116" s="269">
        <v>21</v>
      </c>
      <c r="C116" s="166" t="s">
        <v>9</v>
      </c>
      <c r="D116" s="172"/>
      <c r="E116" s="128"/>
      <c r="F116" s="128"/>
      <c r="G116" s="143"/>
      <c r="H116" s="144"/>
      <c r="I116" s="144"/>
      <c r="J116" s="144"/>
      <c r="K116" s="145"/>
      <c r="L116" s="145"/>
      <c r="M116" s="145"/>
      <c r="N116" s="145"/>
      <c r="O116" s="229">
        <f t="shared" si="4"/>
        <v>0</v>
      </c>
      <c r="P116" s="230">
        <f t="shared" si="5"/>
        <v>0</v>
      </c>
      <c r="Q116" s="236">
        <f t="shared" si="6"/>
        <v>1</v>
      </c>
      <c r="R116" s="237">
        <f t="shared" si="7"/>
      </c>
      <c r="U116" s="37"/>
      <c r="V116" s="37"/>
    </row>
    <row r="117" spans="2:22" ht="18.75" customHeight="1">
      <c r="B117" s="268"/>
      <c r="C117" s="167" t="s">
        <v>10</v>
      </c>
      <c r="D117" s="170"/>
      <c r="E117" s="129"/>
      <c r="F117" s="129"/>
      <c r="G117" s="146"/>
      <c r="H117" s="147"/>
      <c r="I117" s="147"/>
      <c r="J117" s="147"/>
      <c r="K117" s="148"/>
      <c r="L117" s="148"/>
      <c r="M117" s="148"/>
      <c r="N117" s="148"/>
      <c r="O117" s="231">
        <f t="shared" si="4"/>
        <v>0</v>
      </c>
      <c r="P117" s="232">
        <f t="shared" si="5"/>
        <v>0</v>
      </c>
      <c r="Q117" s="224">
        <f t="shared" si="6"/>
        <v>1</v>
      </c>
      <c r="R117" s="225">
        <f t="shared" si="7"/>
      </c>
      <c r="U117" s="37"/>
      <c r="V117" s="37"/>
    </row>
    <row r="118" spans="2:22" ht="18.75" customHeight="1">
      <c r="B118" s="268"/>
      <c r="C118" s="167" t="s">
        <v>11</v>
      </c>
      <c r="D118" s="173"/>
      <c r="E118" s="129"/>
      <c r="F118" s="129"/>
      <c r="G118" s="146"/>
      <c r="H118" s="147"/>
      <c r="I118" s="147"/>
      <c r="J118" s="147"/>
      <c r="K118" s="148"/>
      <c r="L118" s="148"/>
      <c r="M118" s="148"/>
      <c r="N118" s="148"/>
      <c r="O118" s="231">
        <f t="shared" si="4"/>
        <v>0</v>
      </c>
      <c r="P118" s="232">
        <f t="shared" si="5"/>
        <v>0</v>
      </c>
      <c r="Q118" s="224">
        <f t="shared" si="6"/>
        <v>1</v>
      </c>
      <c r="R118" s="225">
        <f t="shared" si="7"/>
      </c>
      <c r="U118" s="37"/>
      <c r="V118" s="37"/>
    </row>
    <row r="119" spans="2:22" ht="18.75" customHeight="1">
      <c r="B119" s="297"/>
      <c r="C119" s="153" t="s">
        <v>194</v>
      </c>
      <c r="D119" s="170"/>
      <c r="E119" s="126"/>
      <c r="F119" s="126"/>
      <c r="G119" s="137"/>
      <c r="H119" s="138"/>
      <c r="I119" s="138"/>
      <c r="J119" s="138"/>
      <c r="K119" s="139"/>
      <c r="L119" s="139"/>
      <c r="M119" s="139"/>
      <c r="N119" s="139"/>
      <c r="O119" s="231">
        <f t="shared" si="4"/>
        <v>0</v>
      </c>
      <c r="P119" s="232">
        <f t="shared" si="5"/>
        <v>0</v>
      </c>
      <c r="Q119" s="224">
        <f t="shared" si="6"/>
        <v>1</v>
      </c>
      <c r="R119" s="225">
        <f t="shared" si="7"/>
      </c>
      <c r="U119" s="37"/>
      <c r="V119" s="37"/>
    </row>
    <row r="120" spans="2:22" ht="18.75" customHeight="1" thickBot="1">
      <c r="B120" s="299"/>
      <c r="C120" s="165" t="s">
        <v>195</v>
      </c>
      <c r="D120" s="171"/>
      <c r="E120" s="127"/>
      <c r="F120" s="127"/>
      <c r="G120" s="140"/>
      <c r="H120" s="141"/>
      <c r="I120" s="141"/>
      <c r="J120" s="141"/>
      <c r="K120" s="142"/>
      <c r="L120" s="142"/>
      <c r="M120" s="142"/>
      <c r="N120" s="142"/>
      <c r="O120" s="233">
        <f t="shared" si="4"/>
        <v>0</v>
      </c>
      <c r="P120" s="234">
        <f t="shared" si="5"/>
        <v>0</v>
      </c>
      <c r="Q120" s="227">
        <f t="shared" si="6"/>
        <v>1</v>
      </c>
      <c r="R120" s="228">
        <f t="shared" si="7"/>
      </c>
      <c r="U120" s="37"/>
      <c r="V120" s="37"/>
    </row>
    <row r="121" spans="2:22" ht="18.75" customHeight="1">
      <c r="B121" s="269">
        <v>22</v>
      </c>
      <c r="C121" s="166" t="s">
        <v>9</v>
      </c>
      <c r="D121" s="172"/>
      <c r="E121" s="128"/>
      <c r="F121" s="128"/>
      <c r="G121" s="143"/>
      <c r="H121" s="144"/>
      <c r="I121" s="144"/>
      <c r="J121" s="144"/>
      <c r="K121" s="145"/>
      <c r="L121" s="145"/>
      <c r="M121" s="145"/>
      <c r="N121" s="145"/>
      <c r="O121" s="229">
        <f t="shared" si="4"/>
        <v>0</v>
      </c>
      <c r="P121" s="230">
        <f t="shared" si="5"/>
        <v>0</v>
      </c>
      <c r="Q121" s="236">
        <f t="shared" si="6"/>
        <v>1</v>
      </c>
      <c r="R121" s="237">
        <f t="shared" si="7"/>
      </c>
      <c r="U121" s="37"/>
      <c r="V121" s="37"/>
    </row>
    <row r="122" spans="2:22" ht="18.75" customHeight="1">
      <c r="B122" s="268"/>
      <c r="C122" s="167" t="s">
        <v>10</v>
      </c>
      <c r="D122" s="170"/>
      <c r="E122" s="129"/>
      <c r="F122" s="129"/>
      <c r="G122" s="146"/>
      <c r="H122" s="147"/>
      <c r="I122" s="147"/>
      <c r="J122" s="147"/>
      <c r="K122" s="148"/>
      <c r="L122" s="148"/>
      <c r="M122" s="148"/>
      <c r="N122" s="148"/>
      <c r="O122" s="231">
        <f t="shared" si="4"/>
        <v>0</v>
      </c>
      <c r="P122" s="232">
        <f t="shared" si="5"/>
        <v>0</v>
      </c>
      <c r="Q122" s="224">
        <f t="shared" si="6"/>
        <v>1</v>
      </c>
      <c r="R122" s="225">
        <f t="shared" si="7"/>
      </c>
      <c r="U122" s="37"/>
      <c r="V122" s="37"/>
    </row>
    <row r="123" spans="2:22" ht="18.75" customHeight="1">
      <c r="B123" s="268"/>
      <c r="C123" s="167" t="s">
        <v>11</v>
      </c>
      <c r="D123" s="173"/>
      <c r="E123" s="129"/>
      <c r="F123" s="129"/>
      <c r="G123" s="146"/>
      <c r="H123" s="147"/>
      <c r="I123" s="147"/>
      <c r="J123" s="147"/>
      <c r="K123" s="148"/>
      <c r="L123" s="148"/>
      <c r="M123" s="148"/>
      <c r="N123" s="148"/>
      <c r="O123" s="231">
        <f t="shared" si="4"/>
        <v>0</v>
      </c>
      <c r="P123" s="232">
        <f t="shared" si="5"/>
        <v>0</v>
      </c>
      <c r="Q123" s="224">
        <f t="shared" si="6"/>
        <v>1</v>
      </c>
      <c r="R123" s="225">
        <f t="shared" si="7"/>
      </c>
      <c r="U123" s="37"/>
      <c r="V123" s="37"/>
    </row>
    <row r="124" spans="2:22" ht="18.75" customHeight="1">
      <c r="B124" s="297"/>
      <c r="C124" s="153" t="s">
        <v>194</v>
      </c>
      <c r="D124" s="170"/>
      <c r="E124" s="126"/>
      <c r="F124" s="126"/>
      <c r="G124" s="137"/>
      <c r="H124" s="138"/>
      <c r="I124" s="138"/>
      <c r="J124" s="138"/>
      <c r="K124" s="139"/>
      <c r="L124" s="139"/>
      <c r="M124" s="139"/>
      <c r="N124" s="139"/>
      <c r="O124" s="231">
        <f t="shared" si="4"/>
        <v>0</v>
      </c>
      <c r="P124" s="232">
        <f t="shared" si="5"/>
        <v>0</v>
      </c>
      <c r="Q124" s="224">
        <f t="shared" si="6"/>
        <v>1</v>
      </c>
      <c r="R124" s="225">
        <f t="shared" si="7"/>
      </c>
      <c r="U124" s="37"/>
      <c r="V124" s="37"/>
    </row>
    <row r="125" spans="2:22" ht="18.75" customHeight="1" thickBot="1">
      <c r="B125" s="299"/>
      <c r="C125" s="165" t="s">
        <v>195</v>
      </c>
      <c r="D125" s="171"/>
      <c r="E125" s="127"/>
      <c r="F125" s="127"/>
      <c r="G125" s="140"/>
      <c r="H125" s="141"/>
      <c r="I125" s="141"/>
      <c r="J125" s="141"/>
      <c r="K125" s="142"/>
      <c r="L125" s="142"/>
      <c r="M125" s="142"/>
      <c r="N125" s="142"/>
      <c r="O125" s="233">
        <f t="shared" si="4"/>
        <v>0</v>
      </c>
      <c r="P125" s="234">
        <f t="shared" si="5"/>
        <v>0</v>
      </c>
      <c r="Q125" s="227">
        <f t="shared" si="6"/>
        <v>1</v>
      </c>
      <c r="R125" s="228">
        <f t="shared" si="7"/>
      </c>
      <c r="U125" s="37"/>
      <c r="V125" s="37"/>
    </row>
    <row r="126" spans="2:22" ht="18.75" customHeight="1">
      <c r="B126" s="269">
        <v>23</v>
      </c>
      <c r="C126" s="166" t="s">
        <v>9</v>
      </c>
      <c r="D126" s="172"/>
      <c r="E126" s="128"/>
      <c r="F126" s="128"/>
      <c r="G126" s="143"/>
      <c r="H126" s="144"/>
      <c r="I126" s="144"/>
      <c r="J126" s="144"/>
      <c r="K126" s="145"/>
      <c r="L126" s="145"/>
      <c r="M126" s="145"/>
      <c r="N126" s="145"/>
      <c r="O126" s="229">
        <f t="shared" si="4"/>
        <v>0</v>
      </c>
      <c r="P126" s="230">
        <f t="shared" si="5"/>
        <v>0</v>
      </c>
      <c r="Q126" s="236">
        <f t="shared" si="6"/>
        <v>1</v>
      </c>
      <c r="R126" s="237">
        <f t="shared" si="7"/>
      </c>
      <c r="U126" s="37"/>
      <c r="V126" s="37"/>
    </row>
    <row r="127" spans="2:22" ht="18.75" customHeight="1">
      <c r="B127" s="268"/>
      <c r="C127" s="167" t="s">
        <v>10</v>
      </c>
      <c r="D127" s="170"/>
      <c r="E127" s="129"/>
      <c r="F127" s="129"/>
      <c r="G127" s="146"/>
      <c r="H127" s="147"/>
      <c r="I127" s="147"/>
      <c r="J127" s="147"/>
      <c r="K127" s="148"/>
      <c r="L127" s="148"/>
      <c r="M127" s="148"/>
      <c r="N127" s="148"/>
      <c r="O127" s="231">
        <f t="shared" si="4"/>
        <v>0</v>
      </c>
      <c r="P127" s="232">
        <f t="shared" si="5"/>
        <v>0</v>
      </c>
      <c r="Q127" s="224">
        <f t="shared" si="6"/>
        <v>1</v>
      </c>
      <c r="R127" s="225">
        <f t="shared" si="7"/>
      </c>
      <c r="U127" s="37"/>
      <c r="V127" s="37"/>
    </row>
    <row r="128" spans="2:22" ht="18.75" customHeight="1">
      <c r="B128" s="268"/>
      <c r="C128" s="167" t="s">
        <v>11</v>
      </c>
      <c r="D128" s="173"/>
      <c r="E128" s="129"/>
      <c r="F128" s="129"/>
      <c r="G128" s="146"/>
      <c r="H128" s="147"/>
      <c r="I128" s="147"/>
      <c r="J128" s="147"/>
      <c r="K128" s="148"/>
      <c r="L128" s="148"/>
      <c r="M128" s="148"/>
      <c r="N128" s="148"/>
      <c r="O128" s="231">
        <f t="shared" si="4"/>
        <v>0</v>
      </c>
      <c r="P128" s="232">
        <f t="shared" si="5"/>
        <v>0</v>
      </c>
      <c r="Q128" s="224">
        <f t="shared" si="6"/>
        <v>1</v>
      </c>
      <c r="R128" s="225">
        <f t="shared" si="7"/>
      </c>
      <c r="U128" s="37"/>
      <c r="V128" s="37"/>
    </row>
    <row r="129" spans="2:22" ht="18.75" customHeight="1">
      <c r="B129" s="297"/>
      <c r="C129" s="153" t="s">
        <v>194</v>
      </c>
      <c r="D129" s="170"/>
      <c r="E129" s="126"/>
      <c r="F129" s="126"/>
      <c r="G129" s="137"/>
      <c r="H129" s="138"/>
      <c r="I129" s="138"/>
      <c r="J129" s="138"/>
      <c r="K129" s="139"/>
      <c r="L129" s="139"/>
      <c r="M129" s="139"/>
      <c r="N129" s="139"/>
      <c r="O129" s="231">
        <f t="shared" si="4"/>
        <v>0</v>
      </c>
      <c r="P129" s="232">
        <f t="shared" si="5"/>
        <v>0</v>
      </c>
      <c r="Q129" s="224">
        <f t="shared" si="6"/>
        <v>1</v>
      </c>
      <c r="R129" s="225">
        <f t="shared" si="7"/>
      </c>
      <c r="U129" s="37"/>
      <c r="V129" s="37"/>
    </row>
    <row r="130" spans="2:22" ht="18.75" customHeight="1" thickBot="1">
      <c r="B130" s="299"/>
      <c r="C130" s="165" t="s">
        <v>195</v>
      </c>
      <c r="D130" s="171"/>
      <c r="E130" s="127"/>
      <c r="F130" s="127"/>
      <c r="G130" s="140"/>
      <c r="H130" s="141"/>
      <c r="I130" s="141"/>
      <c r="J130" s="141"/>
      <c r="K130" s="142"/>
      <c r="L130" s="142"/>
      <c r="M130" s="142"/>
      <c r="N130" s="142"/>
      <c r="O130" s="233">
        <f t="shared" si="4"/>
        <v>0</v>
      </c>
      <c r="P130" s="234">
        <f t="shared" si="5"/>
        <v>0</v>
      </c>
      <c r="Q130" s="227">
        <f t="shared" si="6"/>
        <v>1</v>
      </c>
      <c r="R130" s="228">
        <f t="shared" si="7"/>
      </c>
      <c r="U130" s="37"/>
      <c r="V130" s="37"/>
    </row>
    <row r="131" spans="2:22" ht="18.75" customHeight="1">
      <c r="B131" s="269">
        <v>24</v>
      </c>
      <c r="C131" s="166" t="s">
        <v>9</v>
      </c>
      <c r="D131" s="172"/>
      <c r="E131" s="128"/>
      <c r="F131" s="128"/>
      <c r="G131" s="143"/>
      <c r="H131" s="144"/>
      <c r="I131" s="144"/>
      <c r="J131" s="144"/>
      <c r="K131" s="144"/>
      <c r="L131" s="144"/>
      <c r="M131" s="145"/>
      <c r="N131" s="145"/>
      <c r="O131" s="229">
        <f t="shared" si="4"/>
        <v>0</v>
      </c>
      <c r="P131" s="230">
        <f t="shared" si="5"/>
        <v>0</v>
      </c>
      <c r="Q131" s="236">
        <f t="shared" si="6"/>
        <v>1</v>
      </c>
      <c r="R131" s="237">
        <f t="shared" si="7"/>
      </c>
      <c r="U131" s="37"/>
      <c r="V131" s="37"/>
    </row>
    <row r="132" spans="2:22" ht="18.75" customHeight="1">
      <c r="B132" s="268"/>
      <c r="C132" s="167" t="s">
        <v>10</v>
      </c>
      <c r="D132" s="170"/>
      <c r="E132" s="129"/>
      <c r="F132" s="129"/>
      <c r="G132" s="146"/>
      <c r="H132" s="147"/>
      <c r="I132" s="147"/>
      <c r="J132" s="147"/>
      <c r="K132" s="147"/>
      <c r="L132" s="147"/>
      <c r="M132" s="148"/>
      <c r="N132" s="148"/>
      <c r="O132" s="231">
        <f t="shared" si="4"/>
        <v>0</v>
      </c>
      <c r="P132" s="232">
        <f t="shared" si="5"/>
        <v>0</v>
      </c>
      <c r="Q132" s="224">
        <f t="shared" si="6"/>
        <v>1</v>
      </c>
      <c r="R132" s="225">
        <f t="shared" si="7"/>
      </c>
      <c r="U132" s="37"/>
      <c r="V132" s="37"/>
    </row>
    <row r="133" spans="2:22" ht="18.75" customHeight="1">
      <c r="B133" s="268"/>
      <c r="C133" s="167" t="s">
        <v>11</v>
      </c>
      <c r="D133" s="173"/>
      <c r="E133" s="129"/>
      <c r="F133" s="129"/>
      <c r="G133" s="146"/>
      <c r="H133" s="147"/>
      <c r="I133" s="147"/>
      <c r="J133" s="147"/>
      <c r="K133" s="147"/>
      <c r="L133" s="147"/>
      <c r="M133" s="148"/>
      <c r="N133" s="148"/>
      <c r="O133" s="231">
        <f t="shared" si="4"/>
        <v>0</v>
      </c>
      <c r="P133" s="232">
        <f t="shared" si="5"/>
        <v>0</v>
      </c>
      <c r="Q133" s="224">
        <f t="shared" si="6"/>
        <v>1</v>
      </c>
      <c r="R133" s="225">
        <f t="shared" si="7"/>
      </c>
      <c r="U133" s="37"/>
      <c r="V133" s="37"/>
    </row>
    <row r="134" spans="2:22" ht="18.75" customHeight="1">
      <c r="B134" s="268"/>
      <c r="C134" s="153" t="s">
        <v>194</v>
      </c>
      <c r="D134" s="170"/>
      <c r="E134" s="126"/>
      <c r="F134" s="126"/>
      <c r="G134" s="137"/>
      <c r="H134" s="138"/>
      <c r="I134" s="138"/>
      <c r="J134" s="138"/>
      <c r="K134" s="138"/>
      <c r="L134" s="138"/>
      <c r="M134" s="139"/>
      <c r="N134" s="139"/>
      <c r="O134" s="231">
        <f t="shared" si="4"/>
        <v>0</v>
      </c>
      <c r="P134" s="232">
        <f t="shared" si="5"/>
        <v>0</v>
      </c>
      <c r="Q134" s="224">
        <f t="shared" si="6"/>
        <v>1</v>
      </c>
      <c r="R134" s="225">
        <f t="shared" si="7"/>
      </c>
      <c r="U134" s="37"/>
      <c r="V134" s="37"/>
    </row>
    <row r="135" spans="2:22" ht="18.75" customHeight="1" thickBot="1">
      <c r="B135" s="300"/>
      <c r="C135" s="165" t="s">
        <v>195</v>
      </c>
      <c r="D135" s="171"/>
      <c r="E135" s="127"/>
      <c r="F135" s="127"/>
      <c r="G135" s="140"/>
      <c r="H135" s="141"/>
      <c r="I135" s="141"/>
      <c r="J135" s="141"/>
      <c r="K135" s="141"/>
      <c r="L135" s="141"/>
      <c r="M135" s="142"/>
      <c r="N135" s="142"/>
      <c r="O135" s="233">
        <f t="shared" si="4"/>
        <v>0</v>
      </c>
      <c r="P135" s="234">
        <f t="shared" si="5"/>
        <v>0</v>
      </c>
      <c r="Q135" s="227">
        <f t="shared" si="6"/>
        <v>1</v>
      </c>
      <c r="R135" s="228">
        <f t="shared" si="7"/>
      </c>
      <c r="U135" s="37"/>
      <c r="V135" s="37"/>
    </row>
    <row r="136" spans="2:18" ht="18.75" customHeight="1">
      <c r="B136" s="269">
        <v>25</v>
      </c>
      <c r="C136" s="166" t="s">
        <v>9</v>
      </c>
      <c r="D136" s="172"/>
      <c r="E136" s="128"/>
      <c r="F136" s="128"/>
      <c r="G136" s="143"/>
      <c r="H136" s="144"/>
      <c r="I136" s="144"/>
      <c r="J136" s="144"/>
      <c r="K136" s="144"/>
      <c r="L136" s="144"/>
      <c r="M136" s="145"/>
      <c r="N136" s="145"/>
      <c r="O136" s="229">
        <f t="shared" si="4"/>
        <v>0</v>
      </c>
      <c r="P136" s="238">
        <f t="shared" si="5"/>
        <v>0</v>
      </c>
      <c r="Q136" s="236">
        <f t="shared" si="6"/>
        <v>1</v>
      </c>
      <c r="R136" s="237">
        <f t="shared" si="7"/>
      </c>
    </row>
    <row r="137" spans="2:18" ht="18.75" customHeight="1">
      <c r="B137" s="268"/>
      <c r="C137" s="167" t="s">
        <v>10</v>
      </c>
      <c r="D137" s="170"/>
      <c r="E137" s="129"/>
      <c r="F137" s="129"/>
      <c r="G137" s="146"/>
      <c r="H137" s="147"/>
      <c r="I137" s="147"/>
      <c r="J137" s="147"/>
      <c r="K137" s="147"/>
      <c r="L137" s="147"/>
      <c r="M137" s="148"/>
      <c r="N137" s="148"/>
      <c r="O137" s="231">
        <f t="shared" si="4"/>
        <v>0</v>
      </c>
      <c r="P137" s="239">
        <f t="shared" si="5"/>
        <v>0</v>
      </c>
      <c r="Q137" s="224">
        <f t="shared" si="6"/>
        <v>1</v>
      </c>
      <c r="R137" s="225">
        <f t="shared" si="7"/>
      </c>
    </row>
    <row r="138" spans="2:18" ht="18.75" customHeight="1">
      <c r="B138" s="268"/>
      <c r="C138" s="167" t="s">
        <v>11</v>
      </c>
      <c r="D138" s="173"/>
      <c r="E138" s="129"/>
      <c r="F138" s="129"/>
      <c r="G138" s="146"/>
      <c r="H138" s="147"/>
      <c r="I138" s="147"/>
      <c r="J138" s="147"/>
      <c r="K138" s="147"/>
      <c r="L138" s="147"/>
      <c r="M138" s="148"/>
      <c r="N138" s="148"/>
      <c r="O138" s="231">
        <f t="shared" si="4"/>
        <v>0</v>
      </c>
      <c r="P138" s="239">
        <f t="shared" si="5"/>
        <v>0</v>
      </c>
      <c r="Q138" s="224">
        <f t="shared" si="6"/>
        <v>1</v>
      </c>
      <c r="R138" s="225">
        <f t="shared" si="7"/>
      </c>
    </row>
    <row r="139" spans="2:18" ht="18.75" customHeight="1">
      <c r="B139" s="268"/>
      <c r="C139" s="153" t="s">
        <v>194</v>
      </c>
      <c r="D139" s="170"/>
      <c r="E139" s="126"/>
      <c r="F139" s="126"/>
      <c r="G139" s="137"/>
      <c r="H139" s="138"/>
      <c r="I139" s="138"/>
      <c r="J139" s="138"/>
      <c r="K139" s="138"/>
      <c r="L139" s="138"/>
      <c r="M139" s="139"/>
      <c r="N139" s="139"/>
      <c r="O139" s="231">
        <f t="shared" si="4"/>
        <v>0</v>
      </c>
      <c r="P139" s="239">
        <f t="shared" si="5"/>
        <v>0</v>
      </c>
      <c r="Q139" s="224">
        <f t="shared" si="6"/>
        <v>1</v>
      </c>
      <c r="R139" s="225">
        <f t="shared" si="7"/>
      </c>
    </row>
    <row r="140" spans="2:18" ht="18.75" customHeight="1" thickBot="1">
      <c r="B140" s="300"/>
      <c r="C140" s="165" t="s">
        <v>195</v>
      </c>
      <c r="D140" s="171"/>
      <c r="E140" s="127"/>
      <c r="F140" s="127"/>
      <c r="G140" s="140"/>
      <c r="H140" s="141"/>
      <c r="I140" s="141"/>
      <c r="J140" s="141"/>
      <c r="K140" s="141"/>
      <c r="L140" s="141"/>
      <c r="M140" s="142"/>
      <c r="N140" s="142"/>
      <c r="O140" s="233">
        <f t="shared" si="4"/>
        <v>0</v>
      </c>
      <c r="P140" s="264">
        <f t="shared" si="5"/>
        <v>0</v>
      </c>
      <c r="Q140" s="227">
        <f t="shared" si="6"/>
        <v>1</v>
      </c>
      <c r="R140" s="228">
        <f t="shared" si="7"/>
      </c>
    </row>
    <row r="141" spans="2:22" ht="18.75" customHeight="1">
      <c r="B141" s="268">
        <v>26</v>
      </c>
      <c r="C141" s="167" t="s">
        <v>9</v>
      </c>
      <c r="D141" s="173"/>
      <c r="E141" s="129"/>
      <c r="F141" s="129"/>
      <c r="G141" s="146"/>
      <c r="H141" s="147"/>
      <c r="I141" s="147"/>
      <c r="J141" s="147"/>
      <c r="K141" s="148"/>
      <c r="L141" s="148"/>
      <c r="M141" s="148"/>
      <c r="N141" s="148"/>
      <c r="O141" s="260">
        <f aca="true" t="shared" si="8" ref="O141:O204">F141/25.4</f>
        <v>0</v>
      </c>
      <c r="P141" s="261">
        <f aca="true" t="shared" si="9" ref="P141:P204">E141/0.9144</f>
        <v>0</v>
      </c>
      <c r="Q141" s="262">
        <f t="shared" si="6"/>
        <v>1</v>
      </c>
      <c r="R141" s="263">
        <f aca="true" t="shared" si="10" ref="R141:R204">IF(O141=0,"",(P141*(1/O141))*Q141)</f>
      </c>
      <c r="U141" s="37"/>
      <c r="V141" s="37"/>
    </row>
    <row r="142" spans="2:22" ht="18.75" customHeight="1">
      <c r="B142" s="268"/>
      <c r="C142" s="167" t="s">
        <v>10</v>
      </c>
      <c r="D142" s="173"/>
      <c r="E142" s="129"/>
      <c r="F142" s="129"/>
      <c r="G142" s="146"/>
      <c r="H142" s="147"/>
      <c r="I142" s="147"/>
      <c r="J142" s="147"/>
      <c r="K142" s="148"/>
      <c r="L142" s="148"/>
      <c r="M142" s="148"/>
      <c r="N142" s="148"/>
      <c r="O142" s="231">
        <f t="shared" si="8"/>
        <v>0</v>
      </c>
      <c r="P142" s="232">
        <f t="shared" si="9"/>
        <v>0</v>
      </c>
      <c r="Q142" s="224">
        <f t="shared" si="6"/>
        <v>1</v>
      </c>
      <c r="R142" s="225">
        <f t="shared" si="10"/>
      </c>
      <c r="U142" s="37"/>
      <c r="V142" s="37"/>
    </row>
    <row r="143" spans="2:22" ht="18.75" customHeight="1">
      <c r="B143" s="268"/>
      <c r="C143" s="167" t="s">
        <v>11</v>
      </c>
      <c r="D143" s="173"/>
      <c r="E143" s="129"/>
      <c r="F143" s="129"/>
      <c r="G143" s="146"/>
      <c r="H143" s="147"/>
      <c r="I143" s="147"/>
      <c r="J143" s="147"/>
      <c r="K143" s="148"/>
      <c r="L143" s="148"/>
      <c r="M143" s="148"/>
      <c r="N143" s="148"/>
      <c r="O143" s="231">
        <f t="shared" si="8"/>
        <v>0</v>
      </c>
      <c r="P143" s="232">
        <f t="shared" si="9"/>
        <v>0</v>
      </c>
      <c r="Q143" s="224">
        <f t="shared" si="6"/>
        <v>1</v>
      </c>
      <c r="R143" s="225">
        <f t="shared" si="10"/>
      </c>
      <c r="U143" s="37"/>
      <c r="V143" s="37"/>
    </row>
    <row r="144" spans="2:22" ht="18.75" customHeight="1">
      <c r="B144" s="297"/>
      <c r="C144" s="153" t="s">
        <v>194</v>
      </c>
      <c r="D144" s="170"/>
      <c r="E144" s="126"/>
      <c r="F144" s="126"/>
      <c r="G144" s="137"/>
      <c r="H144" s="138"/>
      <c r="I144" s="138"/>
      <c r="J144" s="138"/>
      <c r="K144" s="139"/>
      <c r="L144" s="139"/>
      <c r="M144" s="139"/>
      <c r="N144" s="139"/>
      <c r="O144" s="231">
        <f t="shared" si="8"/>
        <v>0</v>
      </c>
      <c r="P144" s="232">
        <f t="shared" si="9"/>
        <v>0</v>
      </c>
      <c r="Q144" s="224">
        <f t="shared" si="6"/>
        <v>1</v>
      </c>
      <c r="R144" s="225">
        <f t="shared" si="10"/>
      </c>
      <c r="T144" s="113"/>
      <c r="U144" s="113"/>
      <c r="V144" s="37"/>
    </row>
    <row r="145" spans="2:22" ht="18.75" customHeight="1" thickBot="1">
      <c r="B145" s="299"/>
      <c r="C145" s="165" t="s">
        <v>195</v>
      </c>
      <c r="D145" s="171"/>
      <c r="E145" s="127"/>
      <c r="F145" s="127"/>
      <c r="G145" s="140"/>
      <c r="H145" s="141"/>
      <c r="I145" s="141"/>
      <c r="J145" s="141"/>
      <c r="K145" s="142"/>
      <c r="L145" s="142"/>
      <c r="M145" s="142"/>
      <c r="N145" s="142"/>
      <c r="O145" s="233">
        <f t="shared" si="8"/>
        <v>0</v>
      </c>
      <c r="P145" s="234">
        <f t="shared" si="9"/>
        <v>0</v>
      </c>
      <c r="Q145" s="227">
        <f aca="true" t="shared" si="11" ref="Q145:Q208">1+(IF(H145="x",0.5,0))+(IF(I145="x",0.75,0))+(IF(J145="x",0.25,0))+(IF(K145="x",0.5,0))+(IF(L145="x",0.25,0))+(IF(M145="x",0.5,0))+(IF(N145="x",0.25,0))+(IF(P145&gt;=45,0.13,0))</f>
        <v>1</v>
      </c>
      <c r="R145" s="228">
        <f t="shared" si="10"/>
      </c>
      <c r="T145" s="217"/>
      <c r="U145" s="113"/>
      <c r="V145" s="37"/>
    </row>
    <row r="146" spans="2:22" ht="18.75" customHeight="1">
      <c r="B146" s="269">
        <v>27</v>
      </c>
      <c r="C146" s="166" t="s">
        <v>9</v>
      </c>
      <c r="D146" s="172"/>
      <c r="E146" s="128"/>
      <c r="F146" s="128"/>
      <c r="G146" s="143"/>
      <c r="H146" s="144"/>
      <c r="I146" s="144"/>
      <c r="J146" s="147"/>
      <c r="K146" s="145"/>
      <c r="L146" s="145"/>
      <c r="M146" s="145"/>
      <c r="N146" s="145"/>
      <c r="O146" s="229">
        <f t="shared" si="8"/>
        <v>0</v>
      </c>
      <c r="P146" s="230">
        <f t="shared" si="9"/>
        <v>0</v>
      </c>
      <c r="Q146" s="236">
        <f t="shared" si="11"/>
        <v>1</v>
      </c>
      <c r="R146" s="237">
        <f t="shared" si="10"/>
      </c>
      <c r="T146" s="217"/>
      <c r="U146" s="113"/>
      <c r="V146" s="37"/>
    </row>
    <row r="147" spans="2:22" ht="18.75" customHeight="1">
      <c r="B147" s="268"/>
      <c r="C147" s="167" t="s">
        <v>10</v>
      </c>
      <c r="D147" s="173"/>
      <c r="E147" s="129"/>
      <c r="F147" s="129"/>
      <c r="G147" s="146"/>
      <c r="H147" s="147"/>
      <c r="I147" s="147"/>
      <c r="J147" s="147"/>
      <c r="K147" s="148"/>
      <c r="L147" s="148"/>
      <c r="M147" s="148"/>
      <c r="N147" s="148"/>
      <c r="O147" s="231">
        <f t="shared" si="8"/>
        <v>0</v>
      </c>
      <c r="P147" s="232">
        <f t="shared" si="9"/>
        <v>0</v>
      </c>
      <c r="Q147" s="224">
        <f t="shared" si="11"/>
        <v>1</v>
      </c>
      <c r="R147" s="225">
        <f t="shared" si="10"/>
      </c>
      <c r="T147" s="217"/>
      <c r="U147" s="113"/>
      <c r="V147" s="37"/>
    </row>
    <row r="148" spans="2:22" ht="18.75" customHeight="1">
      <c r="B148" s="268"/>
      <c r="C148" s="167" t="s">
        <v>11</v>
      </c>
      <c r="D148" s="173"/>
      <c r="E148" s="129"/>
      <c r="F148" s="129"/>
      <c r="G148" s="146"/>
      <c r="H148" s="147"/>
      <c r="I148" s="147"/>
      <c r="J148" s="147"/>
      <c r="K148" s="148"/>
      <c r="L148" s="148"/>
      <c r="M148" s="148"/>
      <c r="N148" s="148"/>
      <c r="O148" s="231">
        <f t="shared" si="8"/>
        <v>0</v>
      </c>
      <c r="P148" s="232">
        <f t="shared" si="9"/>
        <v>0</v>
      </c>
      <c r="Q148" s="224">
        <f t="shared" si="11"/>
        <v>1</v>
      </c>
      <c r="R148" s="225">
        <f t="shared" si="10"/>
      </c>
      <c r="T148" s="217"/>
      <c r="U148" s="113"/>
      <c r="V148" s="37"/>
    </row>
    <row r="149" spans="2:22" ht="18.75" customHeight="1">
      <c r="B149" s="297"/>
      <c r="C149" s="153" t="s">
        <v>194</v>
      </c>
      <c r="D149" s="170"/>
      <c r="E149" s="126"/>
      <c r="F149" s="126"/>
      <c r="G149" s="137"/>
      <c r="H149" s="138"/>
      <c r="I149" s="138"/>
      <c r="J149" s="138"/>
      <c r="K149" s="139"/>
      <c r="L149" s="139"/>
      <c r="M149" s="139"/>
      <c r="N149" s="139"/>
      <c r="O149" s="231">
        <f t="shared" si="8"/>
        <v>0</v>
      </c>
      <c r="P149" s="232">
        <f t="shared" si="9"/>
        <v>0</v>
      </c>
      <c r="Q149" s="224">
        <f t="shared" si="11"/>
        <v>1</v>
      </c>
      <c r="R149" s="225">
        <f t="shared" si="10"/>
      </c>
      <c r="V149" s="37"/>
    </row>
    <row r="150" spans="2:22" ht="18.75" customHeight="1" thickBot="1">
      <c r="B150" s="299"/>
      <c r="C150" s="165" t="s">
        <v>195</v>
      </c>
      <c r="D150" s="171"/>
      <c r="E150" s="127"/>
      <c r="F150" s="127"/>
      <c r="G150" s="140"/>
      <c r="H150" s="141"/>
      <c r="I150" s="141"/>
      <c r="J150" s="141"/>
      <c r="K150" s="142"/>
      <c r="L150" s="142"/>
      <c r="M150" s="142"/>
      <c r="N150" s="142"/>
      <c r="O150" s="233">
        <f t="shared" si="8"/>
        <v>0</v>
      </c>
      <c r="P150" s="234">
        <f t="shared" si="9"/>
        <v>0</v>
      </c>
      <c r="Q150" s="227">
        <f t="shared" si="11"/>
        <v>1</v>
      </c>
      <c r="R150" s="228">
        <f t="shared" si="10"/>
      </c>
      <c r="U150" s="37"/>
      <c r="V150" s="37"/>
    </row>
    <row r="151" spans="2:22" ht="18.75" customHeight="1">
      <c r="B151" s="269">
        <v>28</v>
      </c>
      <c r="C151" s="166" t="s">
        <v>9</v>
      </c>
      <c r="D151" s="172"/>
      <c r="E151" s="128"/>
      <c r="F151" s="128"/>
      <c r="G151" s="143"/>
      <c r="H151" s="144"/>
      <c r="I151" s="144"/>
      <c r="J151" s="147"/>
      <c r="K151" s="145"/>
      <c r="L151" s="145"/>
      <c r="M151" s="145"/>
      <c r="N151" s="145"/>
      <c r="O151" s="229">
        <f t="shared" si="8"/>
        <v>0</v>
      </c>
      <c r="P151" s="230">
        <f t="shared" si="9"/>
        <v>0</v>
      </c>
      <c r="Q151" s="236">
        <f t="shared" si="11"/>
        <v>1</v>
      </c>
      <c r="R151" s="237">
        <f t="shared" si="10"/>
      </c>
      <c r="U151" s="37"/>
      <c r="V151" s="37"/>
    </row>
    <row r="152" spans="2:22" ht="18.75" customHeight="1">
      <c r="B152" s="268"/>
      <c r="C152" s="167" t="s">
        <v>10</v>
      </c>
      <c r="D152" s="173"/>
      <c r="E152" s="129"/>
      <c r="F152" s="129"/>
      <c r="G152" s="146"/>
      <c r="H152" s="147"/>
      <c r="I152" s="147"/>
      <c r="J152" s="147"/>
      <c r="K152" s="148"/>
      <c r="L152" s="148"/>
      <c r="M152" s="148"/>
      <c r="N152" s="148"/>
      <c r="O152" s="231">
        <f t="shared" si="8"/>
        <v>0</v>
      </c>
      <c r="P152" s="232">
        <f t="shared" si="9"/>
        <v>0</v>
      </c>
      <c r="Q152" s="224">
        <f t="shared" si="11"/>
        <v>1</v>
      </c>
      <c r="R152" s="225">
        <f t="shared" si="10"/>
      </c>
      <c r="U152" s="37"/>
      <c r="V152" s="37"/>
    </row>
    <row r="153" spans="2:22" ht="18.75" customHeight="1">
      <c r="B153" s="268"/>
      <c r="C153" s="167" t="s">
        <v>11</v>
      </c>
      <c r="D153" s="173"/>
      <c r="E153" s="129"/>
      <c r="F153" s="129"/>
      <c r="G153" s="146"/>
      <c r="H153" s="147"/>
      <c r="I153" s="147"/>
      <c r="J153" s="147"/>
      <c r="K153" s="148"/>
      <c r="L153" s="148"/>
      <c r="M153" s="148"/>
      <c r="N153" s="148"/>
      <c r="O153" s="231">
        <f t="shared" si="8"/>
        <v>0</v>
      </c>
      <c r="P153" s="232">
        <f t="shared" si="9"/>
        <v>0</v>
      </c>
      <c r="Q153" s="224">
        <f t="shared" si="11"/>
        <v>1</v>
      </c>
      <c r="R153" s="225">
        <f t="shared" si="10"/>
      </c>
      <c r="U153" s="37"/>
      <c r="V153" s="37"/>
    </row>
    <row r="154" spans="2:22" ht="18.75" customHeight="1">
      <c r="B154" s="297"/>
      <c r="C154" s="153" t="s">
        <v>194</v>
      </c>
      <c r="D154" s="170"/>
      <c r="E154" s="126"/>
      <c r="F154" s="126"/>
      <c r="G154" s="137"/>
      <c r="H154" s="138"/>
      <c r="I154" s="138"/>
      <c r="J154" s="138"/>
      <c r="K154" s="139"/>
      <c r="L154" s="139"/>
      <c r="M154" s="139"/>
      <c r="N154" s="139"/>
      <c r="O154" s="231">
        <f t="shared" si="8"/>
        <v>0</v>
      </c>
      <c r="P154" s="232">
        <f t="shared" si="9"/>
        <v>0</v>
      </c>
      <c r="Q154" s="224">
        <f t="shared" si="11"/>
        <v>1</v>
      </c>
      <c r="R154" s="225">
        <f t="shared" si="10"/>
      </c>
      <c r="U154" s="37"/>
      <c r="V154" s="37"/>
    </row>
    <row r="155" spans="2:22" ht="18.75" customHeight="1" thickBot="1">
      <c r="B155" s="299"/>
      <c r="C155" s="165" t="s">
        <v>195</v>
      </c>
      <c r="D155" s="171"/>
      <c r="E155" s="127"/>
      <c r="F155" s="127"/>
      <c r="G155" s="140"/>
      <c r="H155" s="141"/>
      <c r="I155" s="141"/>
      <c r="J155" s="141"/>
      <c r="K155" s="142"/>
      <c r="L155" s="142"/>
      <c r="M155" s="142"/>
      <c r="N155" s="142"/>
      <c r="O155" s="233">
        <f t="shared" si="8"/>
        <v>0</v>
      </c>
      <c r="P155" s="234">
        <f t="shared" si="9"/>
        <v>0</v>
      </c>
      <c r="Q155" s="227">
        <f t="shared" si="11"/>
        <v>1</v>
      </c>
      <c r="R155" s="228">
        <f t="shared" si="10"/>
      </c>
      <c r="U155" s="37"/>
      <c r="V155" s="37"/>
    </row>
    <row r="156" spans="2:22" ht="18.75" customHeight="1">
      <c r="B156" s="269">
        <v>29</v>
      </c>
      <c r="C156" s="166" t="s">
        <v>9</v>
      </c>
      <c r="D156" s="172"/>
      <c r="E156" s="128"/>
      <c r="F156" s="128"/>
      <c r="G156" s="143"/>
      <c r="H156" s="144"/>
      <c r="I156" s="144"/>
      <c r="J156" s="147"/>
      <c r="K156" s="145"/>
      <c r="L156" s="145"/>
      <c r="M156" s="145"/>
      <c r="N156" s="145"/>
      <c r="O156" s="229">
        <f t="shared" si="8"/>
        <v>0</v>
      </c>
      <c r="P156" s="230">
        <f t="shared" si="9"/>
        <v>0</v>
      </c>
      <c r="Q156" s="236">
        <f t="shared" si="11"/>
        <v>1</v>
      </c>
      <c r="R156" s="237">
        <f t="shared" si="10"/>
      </c>
      <c r="U156" s="37"/>
      <c r="V156" s="37"/>
    </row>
    <row r="157" spans="2:22" ht="18.75" customHeight="1">
      <c r="B157" s="268"/>
      <c r="C157" s="167" t="s">
        <v>10</v>
      </c>
      <c r="D157" s="173"/>
      <c r="E157" s="129"/>
      <c r="F157" s="129"/>
      <c r="G157" s="146"/>
      <c r="H157" s="147"/>
      <c r="I157" s="147"/>
      <c r="J157" s="147"/>
      <c r="K157" s="148"/>
      <c r="L157" s="148"/>
      <c r="M157" s="148"/>
      <c r="N157" s="148"/>
      <c r="O157" s="231">
        <f t="shared" si="8"/>
        <v>0</v>
      </c>
      <c r="P157" s="232">
        <f t="shared" si="9"/>
        <v>0</v>
      </c>
      <c r="Q157" s="224">
        <f t="shared" si="11"/>
        <v>1</v>
      </c>
      <c r="R157" s="225">
        <f t="shared" si="10"/>
      </c>
      <c r="U157" s="37"/>
      <c r="V157" s="37"/>
    </row>
    <row r="158" spans="2:22" ht="18.75" customHeight="1">
      <c r="B158" s="268"/>
      <c r="C158" s="167" t="s">
        <v>11</v>
      </c>
      <c r="D158" s="173"/>
      <c r="E158" s="129"/>
      <c r="F158" s="129"/>
      <c r="G158" s="146"/>
      <c r="H158" s="147"/>
      <c r="I158" s="147"/>
      <c r="J158" s="147"/>
      <c r="K158" s="148"/>
      <c r="L158" s="148"/>
      <c r="M158" s="148"/>
      <c r="N158" s="148"/>
      <c r="O158" s="231">
        <f t="shared" si="8"/>
        <v>0</v>
      </c>
      <c r="P158" s="232">
        <f t="shared" si="9"/>
        <v>0</v>
      </c>
      <c r="Q158" s="224">
        <f t="shared" si="11"/>
        <v>1</v>
      </c>
      <c r="R158" s="225">
        <f t="shared" si="10"/>
      </c>
      <c r="U158" s="37"/>
      <c r="V158" s="37"/>
    </row>
    <row r="159" spans="2:22" ht="18.75" customHeight="1">
      <c r="B159" s="297"/>
      <c r="C159" s="153" t="s">
        <v>194</v>
      </c>
      <c r="D159" s="170"/>
      <c r="E159" s="126"/>
      <c r="F159" s="126"/>
      <c r="G159" s="137"/>
      <c r="H159" s="138"/>
      <c r="I159" s="138"/>
      <c r="J159" s="138"/>
      <c r="K159" s="139"/>
      <c r="L159" s="139"/>
      <c r="M159" s="139"/>
      <c r="N159" s="139"/>
      <c r="O159" s="231">
        <f t="shared" si="8"/>
        <v>0</v>
      </c>
      <c r="P159" s="232">
        <f t="shared" si="9"/>
        <v>0</v>
      </c>
      <c r="Q159" s="224">
        <f t="shared" si="11"/>
        <v>1</v>
      </c>
      <c r="R159" s="225">
        <f t="shared" si="10"/>
      </c>
      <c r="U159" s="37"/>
      <c r="V159" s="37"/>
    </row>
    <row r="160" spans="2:22" ht="18.75" customHeight="1" thickBot="1">
      <c r="B160" s="299"/>
      <c r="C160" s="165" t="s">
        <v>195</v>
      </c>
      <c r="D160" s="171"/>
      <c r="E160" s="127"/>
      <c r="F160" s="127"/>
      <c r="G160" s="140"/>
      <c r="H160" s="141"/>
      <c r="I160" s="141"/>
      <c r="J160" s="141"/>
      <c r="K160" s="142"/>
      <c r="L160" s="142"/>
      <c r="M160" s="142"/>
      <c r="N160" s="142"/>
      <c r="O160" s="233">
        <f t="shared" si="8"/>
        <v>0</v>
      </c>
      <c r="P160" s="234">
        <f t="shared" si="9"/>
        <v>0</v>
      </c>
      <c r="Q160" s="227">
        <f t="shared" si="11"/>
        <v>1</v>
      </c>
      <c r="R160" s="228">
        <f t="shared" si="10"/>
      </c>
      <c r="U160" s="37"/>
      <c r="V160" s="37"/>
    </row>
    <row r="161" spans="2:22" ht="18.75" customHeight="1">
      <c r="B161" s="269">
        <v>30</v>
      </c>
      <c r="C161" s="166" t="s">
        <v>9</v>
      </c>
      <c r="D161" s="172"/>
      <c r="E161" s="128"/>
      <c r="F161" s="128"/>
      <c r="G161" s="143"/>
      <c r="H161" s="144"/>
      <c r="I161" s="144"/>
      <c r="J161" s="147"/>
      <c r="K161" s="145"/>
      <c r="L161" s="145"/>
      <c r="M161" s="145"/>
      <c r="N161" s="145"/>
      <c r="O161" s="229">
        <f t="shared" si="8"/>
        <v>0</v>
      </c>
      <c r="P161" s="230">
        <f t="shared" si="9"/>
        <v>0</v>
      </c>
      <c r="Q161" s="236">
        <f t="shared" si="11"/>
        <v>1</v>
      </c>
      <c r="R161" s="237">
        <f t="shared" si="10"/>
      </c>
      <c r="U161" s="37"/>
      <c r="V161" s="37"/>
    </row>
    <row r="162" spans="2:22" ht="18.75" customHeight="1">
      <c r="B162" s="268"/>
      <c r="C162" s="167" t="s">
        <v>10</v>
      </c>
      <c r="D162" s="173"/>
      <c r="E162" s="129"/>
      <c r="F162" s="129"/>
      <c r="G162" s="146"/>
      <c r="H162" s="147"/>
      <c r="I162" s="147"/>
      <c r="J162" s="147"/>
      <c r="K162" s="148"/>
      <c r="L162" s="148"/>
      <c r="M162" s="148"/>
      <c r="N162" s="148"/>
      <c r="O162" s="231">
        <f t="shared" si="8"/>
        <v>0</v>
      </c>
      <c r="P162" s="232">
        <f t="shared" si="9"/>
        <v>0</v>
      </c>
      <c r="Q162" s="224">
        <f t="shared" si="11"/>
        <v>1</v>
      </c>
      <c r="R162" s="225">
        <f t="shared" si="10"/>
      </c>
      <c r="U162" s="37"/>
      <c r="V162" s="37"/>
    </row>
    <row r="163" spans="2:22" ht="18.75" customHeight="1">
      <c r="B163" s="268"/>
      <c r="C163" s="167" t="s">
        <v>11</v>
      </c>
      <c r="D163" s="173"/>
      <c r="E163" s="129"/>
      <c r="F163" s="129"/>
      <c r="G163" s="146"/>
      <c r="H163" s="147"/>
      <c r="I163" s="147"/>
      <c r="J163" s="147"/>
      <c r="K163" s="148"/>
      <c r="L163" s="148"/>
      <c r="M163" s="148"/>
      <c r="N163" s="148"/>
      <c r="O163" s="231">
        <f t="shared" si="8"/>
        <v>0</v>
      </c>
      <c r="P163" s="232">
        <f t="shared" si="9"/>
        <v>0</v>
      </c>
      <c r="Q163" s="224">
        <f t="shared" si="11"/>
        <v>1</v>
      </c>
      <c r="R163" s="225">
        <f t="shared" si="10"/>
      </c>
      <c r="U163" s="37"/>
      <c r="V163" s="37"/>
    </row>
    <row r="164" spans="2:22" ht="18.75" customHeight="1">
      <c r="B164" s="297"/>
      <c r="C164" s="153" t="s">
        <v>194</v>
      </c>
      <c r="D164" s="170"/>
      <c r="E164" s="126"/>
      <c r="F164" s="126"/>
      <c r="G164" s="137"/>
      <c r="H164" s="138"/>
      <c r="I164" s="138"/>
      <c r="J164" s="138"/>
      <c r="K164" s="139"/>
      <c r="L164" s="139"/>
      <c r="M164" s="139"/>
      <c r="N164" s="139"/>
      <c r="O164" s="231">
        <f t="shared" si="8"/>
        <v>0</v>
      </c>
      <c r="P164" s="232">
        <f t="shared" si="9"/>
        <v>0</v>
      </c>
      <c r="Q164" s="224">
        <f t="shared" si="11"/>
        <v>1</v>
      </c>
      <c r="R164" s="225">
        <f t="shared" si="10"/>
      </c>
      <c r="U164" s="37"/>
      <c r="V164" s="37"/>
    </row>
    <row r="165" spans="2:22" ht="18.75" customHeight="1" thickBot="1">
      <c r="B165" s="299"/>
      <c r="C165" s="165" t="s">
        <v>195</v>
      </c>
      <c r="D165" s="171"/>
      <c r="E165" s="127"/>
      <c r="F165" s="127"/>
      <c r="G165" s="140"/>
      <c r="H165" s="141"/>
      <c r="I165" s="141"/>
      <c r="J165" s="141"/>
      <c r="K165" s="142"/>
      <c r="L165" s="142"/>
      <c r="M165" s="142"/>
      <c r="N165" s="142"/>
      <c r="O165" s="233">
        <f t="shared" si="8"/>
        <v>0</v>
      </c>
      <c r="P165" s="234">
        <f t="shared" si="9"/>
        <v>0</v>
      </c>
      <c r="Q165" s="227">
        <f t="shared" si="11"/>
        <v>1</v>
      </c>
      <c r="R165" s="228">
        <f t="shared" si="10"/>
      </c>
      <c r="U165" s="37"/>
      <c r="V165" s="37"/>
    </row>
    <row r="166" spans="2:22" ht="18.75" customHeight="1">
      <c r="B166" s="269">
        <v>31</v>
      </c>
      <c r="C166" s="166" t="s">
        <v>9</v>
      </c>
      <c r="D166" s="172"/>
      <c r="E166" s="128"/>
      <c r="F166" s="128"/>
      <c r="G166" s="143"/>
      <c r="H166" s="144"/>
      <c r="I166" s="144"/>
      <c r="J166" s="147"/>
      <c r="K166" s="145"/>
      <c r="L166" s="145"/>
      <c r="M166" s="145"/>
      <c r="N166" s="145"/>
      <c r="O166" s="229">
        <f t="shared" si="8"/>
        <v>0</v>
      </c>
      <c r="P166" s="230">
        <f t="shared" si="9"/>
        <v>0</v>
      </c>
      <c r="Q166" s="236">
        <f t="shared" si="11"/>
        <v>1</v>
      </c>
      <c r="R166" s="237">
        <f t="shared" si="10"/>
      </c>
      <c r="U166" s="37"/>
      <c r="V166" s="37"/>
    </row>
    <row r="167" spans="2:22" ht="18.75" customHeight="1">
      <c r="B167" s="268"/>
      <c r="C167" s="167" t="s">
        <v>10</v>
      </c>
      <c r="D167" s="173"/>
      <c r="E167" s="129"/>
      <c r="F167" s="129"/>
      <c r="G167" s="146"/>
      <c r="H167" s="147"/>
      <c r="I167" s="147"/>
      <c r="J167" s="147"/>
      <c r="K167" s="148"/>
      <c r="L167" s="148"/>
      <c r="M167" s="148"/>
      <c r="N167" s="148"/>
      <c r="O167" s="231">
        <f t="shared" si="8"/>
        <v>0</v>
      </c>
      <c r="P167" s="232">
        <f t="shared" si="9"/>
        <v>0</v>
      </c>
      <c r="Q167" s="224">
        <f t="shared" si="11"/>
        <v>1</v>
      </c>
      <c r="R167" s="225">
        <f t="shared" si="10"/>
      </c>
      <c r="U167" s="37"/>
      <c r="V167" s="37"/>
    </row>
    <row r="168" spans="2:22" ht="18.75" customHeight="1">
      <c r="B168" s="268"/>
      <c r="C168" s="167" t="s">
        <v>11</v>
      </c>
      <c r="D168" s="173"/>
      <c r="E168" s="129"/>
      <c r="F168" s="129"/>
      <c r="G168" s="146"/>
      <c r="H168" s="147"/>
      <c r="I168" s="147"/>
      <c r="J168" s="147"/>
      <c r="K168" s="148"/>
      <c r="L168" s="148"/>
      <c r="M168" s="148"/>
      <c r="N168" s="148"/>
      <c r="O168" s="231">
        <f t="shared" si="8"/>
        <v>0</v>
      </c>
      <c r="P168" s="232">
        <f t="shared" si="9"/>
        <v>0</v>
      </c>
      <c r="Q168" s="224">
        <f t="shared" si="11"/>
        <v>1</v>
      </c>
      <c r="R168" s="225">
        <f t="shared" si="10"/>
      </c>
      <c r="U168" s="37"/>
      <c r="V168" s="37"/>
    </row>
    <row r="169" spans="2:22" ht="18.75" customHeight="1">
      <c r="B169" s="297"/>
      <c r="C169" s="153" t="s">
        <v>194</v>
      </c>
      <c r="D169" s="170"/>
      <c r="E169" s="126"/>
      <c r="F169" s="126"/>
      <c r="G169" s="137"/>
      <c r="H169" s="138"/>
      <c r="I169" s="138"/>
      <c r="J169" s="138"/>
      <c r="K169" s="139"/>
      <c r="L169" s="139"/>
      <c r="M169" s="139"/>
      <c r="N169" s="139"/>
      <c r="O169" s="231">
        <f t="shared" si="8"/>
        <v>0</v>
      </c>
      <c r="P169" s="232">
        <f t="shared" si="9"/>
        <v>0</v>
      </c>
      <c r="Q169" s="224">
        <f t="shared" si="11"/>
        <v>1</v>
      </c>
      <c r="R169" s="225">
        <f t="shared" si="10"/>
      </c>
      <c r="U169" s="37"/>
      <c r="V169" s="37"/>
    </row>
    <row r="170" spans="2:22" ht="18.75" customHeight="1" thickBot="1">
      <c r="B170" s="299"/>
      <c r="C170" s="165" t="s">
        <v>195</v>
      </c>
      <c r="D170" s="171"/>
      <c r="E170" s="127"/>
      <c r="F170" s="127"/>
      <c r="G170" s="140"/>
      <c r="H170" s="141"/>
      <c r="I170" s="141"/>
      <c r="J170" s="141"/>
      <c r="K170" s="142"/>
      <c r="L170" s="142"/>
      <c r="M170" s="142"/>
      <c r="N170" s="142"/>
      <c r="O170" s="233">
        <f t="shared" si="8"/>
        <v>0</v>
      </c>
      <c r="P170" s="234">
        <f t="shared" si="9"/>
        <v>0</v>
      </c>
      <c r="Q170" s="227">
        <f t="shared" si="11"/>
        <v>1</v>
      </c>
      <c r="R170" s="228">
        <f t="shared" si="10"/>
      </c>
      <c r="U170" s="37"/>
      <c r="V170" s="37"/>
    </row>
    <row r="171" spans="2:22" ht="18.75" customHeight="1">
      <c r="B171" s="269">
        <v>32</v>
      </c>
      <c r="C171" s="166" t="s">
        <v>9</v>
      </c>
      <c r="D171" s="172"/>
      <c r="E171" s="128"/>
      <c r="F171" s="128"/>
      <c r="G171" s="143"/>
      <c r="H171" s="144"/>
      <c r="I171" s="144"/>
      <c r="J171" s="147"/>
      <c r="K171" s="145"/>
      <c r="L171" s="145"/>
      <c r="M171" s="145"/>
      <c r="N171" s="145"/>
      <c r="O171" s="229">
        <f t="shared" si="8"/>
        <v>0</v>
      </c>
      <c r="P171" s="230">
        <f t="shared" si="9"/>
        <v>0</v>
      </c>
      <c r="Q171" s="236">
        <f t="shared" si="11"/>
        <v>1</v>
      </c>
      <c r="R171" s="237">
        <f t="shared" si="10"/>
      </c>
      <c r="U171" s="37"/>
      <c r="V171" s="37"/>
    </row>
    <row r="172" spans="2:22" ht="18.75" customHeight="1">
      <c r="B172" s="268"/>
      <c r="C172" s="167" t="s">
        <v>10</v>
      </c>
      <c r="D172" s="173"/>
      <c r="E172" s="129"/>
      <c r="F172" s="129"/>
      <c r="G172" s="146"/>
      <c r="H172" s="147"/>
      <c r="I172" s="147"/>
      <c r="J172" s="147"/>
      <c r="K172" s="148"/>
      <c r="L172" s="148"/>
      <c r="M172" s="148"/>
      <c r="N172" s="148"/>
      <c r="O172" s="231">
        <f t="shared" si="8"/>
        <v>0</v>
      </c>
      <c r="P172" s="232">
        <f t="shared" si="9"/>
        <v>0</v>
      </c>
      <c r="Q172" s="224">
        <f t="shared" si="11"/>
        <v>1</v>
      </c>
      <c r="R172" s="225">
        <f t="shared" si="10"/>
      </c>
      <c r="U172" s="37"/>
      <c r="V172" s="37"/>
    </row>
    <row r="173" spans="2:22" ht="18.75" customHeight="1">
      <c r="B173" s="268"/>
      <c r="C173" s="167" t="s">
        <v>11</v>
      </c>
      <c r="D173" s="173"/>
      <c r="E173" s="129"/>
      <c r="F173" s="129"/>
      <c r="G173" s="146"/>
      <c r="H173" s="147"/>
      <c r="I173" s="147"/>
      <c r="J173" s="147"/>
      <c r="K173" s="148"/>
      <c r="L173" s="148"/>
      <c r="M173" s="148"/>
      <c r="N173" s="148"/>
      <c r="O173" s="231">
        <f t="shared" si="8"/>
        <v>0</v>
      </c>
      <c r="P173" s="232">
        <f t="shared" si="9"/>
        <v>0</v>
      </c>
      <c r="Q173" s="224">
        <f t="shared" si="11"/>
        <v>1</v>
      </c>
      <c r="R173" s="225">
        <f t="shared" si="10"/>
      </c>
      <c r="U173" s="37"/>
      <c r="V173" s="37"/>
    </row>
    <row r="174" spans="2:22" ht="18.75" customHeight="1">
      <c r="B174" s="297"/>
      <c r="C174" s="153" t="s">
        <v>194</v>
      </c>
      <c r="D174" s="170"/>
      <c r="E174" s="126"/>
      <c r="F174" s="126"/>
      <c r="G174" s="137"/>
      <c r="H174" s="138"/>
      <c r="I174" s="138"/>
      <c r="J174" s="138"/>
      <c r="K174" s="139"/>
      <c r="L174" s="139"/>
      <c r="M174" s="139"/>
      <c r="N174" s="139"/>
      <c r="O174" s="231">
        <f t="shared" si="8"/>
        <v>0</v>
      </c>
      <c r="P174" s="232">
        <f t="shared" si="9"/>
        <v>0</v>
      </c>
      <c r="Q174" s="224">
        <f t="shared" si="11"/>
        <v>1</v>
      </c>
      <c r="R174" s="225">
        <f t="shared" si="10"/>
      </c>
      <c r="U174" s="37"/>
      <c r="V174" s="37"/>
    </row>
    <row r="175" spans="2:22" ht="18.75" customHeight="1" thickBot="1">
      <c r="B175" s="299"/>
      <c r="C175" s="165" t="s">
        <v>195</v>
      </c>
      <c r="D175" s="171"/>
      <c r="E175" s="127"/>
      <c r="F175" s="127"/>
      <c r="G175" s="140"/>
      <c r="H175" s="141"/>
      <c r="I175" s="141"/>
      <c r="J175" s="141"/>
      <c r="K175" s="142"/>
      <c r="L175" s="142"/>
      <c r="M175" s="142"/>
      <c r="N175" s="142"/>
      <c r="O175" s="233">
        <f t="shared" si="8"/>
        <v>0</v>
      </c>
      <c r="P175" s="234">
        <f t="shared" si="9"/>
        <v>0</v>
      </c>
      <c r="Q175" s="227">
        <f t="shared" si="11"/>
        <v>1</v>
      </c>
      <c r="R175" s="228">
        <f t="shared" si="10"/>
      </c>
      <c r="U175" s="37"/>
      <c r="V175" s="37"/>
    </row>
    <row r="176" spans="2:22" ht="18.75" customHeight="1">
      <c r="B176" s="269">
        <v>33</v>
      </c>
      <c r="C176" s="166" t="s">
        <v>9</v>
      </c>
      <c r="D176" s="172"/>
      <c r="E176" s="128"/>
      <c r="F176" s="128"/>
      <c r="G176" s="143"/>
      <c r="H176" s="144"/>
      <c r="I176" s="144"/>
      <c r="J176" s="147"/>
      <c r="K176" s="145"/>
      <c r="L176" s="145"/>
      <c r="M176" s="145"/>
      <c r="N176" s="145"/>
      <c r="O176" s="229">
        <f t="shared" si="8"/>
        <v>0</v>
      </c>
      <c r="P176" s="230">
        <f t="shared" si="9"/>
        <v>0</v>
      </c>
      <c r="Q176" s="236">
        <f t="shared" si="11"/>
        <v>1</v>
      </c>
      <c r="R176" s="237">
        <f t="shared" si="10"/>
      </c>
      <c r="U176" s="37"/>
      <c r="V176" s="37"/>
    </row>
    <row r="177" spans="2:22" ht="18.75" customHeight="1">
      <c r="B177" s="268"/>
      <c r="C177" s="167" t="s">
        <v>10</v>
      </c>
      <c r="D177" s="173"/>
      <c r="E177" s="129"/>
      <c r="F177" s="129"/>
      <c r="G177" s="146"/>
      <c r="H177" s="147"/>
      <c r="I177" s="147"/>
      <c r="J177" s="147"/>
      <c r="K177" s="148"/>
      <c r="L177" s="148"/>
      <c r="M177" s="148"/>
      <c r="N177" s="148"/>
      <c r="O177" s="231">
        <f t="shared" si="8"/>
        <v>0</v>
      </c>
      <c r="P177" s="232">
        <f t="shared" si="9"/>
        <v>0</v>
      </c>
      <c r="Q177" s="224">
        <f t="shared" si="11"/>
        <v>1</v>
      </c>
      <c r="R177" s="225">
        <f t="shared" si="10"/>
      </c>
      <c r="U177" s="37"/>
      <c r="V177" s="37"/>
    </row>
    <row r="178" spans="2:22" ht="18.75" customHeight="1">
      <c r="B178" s="268"/>
      <c r="C178" s="167" t="s">
        <v>11</v>
      </c>
      <c r="D178" s="173"/>
      <c r="E178" s="129"/>
      <c r="F178" s="129"/>
      <c r="G178" s="146"/>
      <c r="H178" s="147"/>
      <c r="I178" s="147"/>
      <c r="J178" s="147"/>
      <c r="K178" s="148"/>
      <c r="L178" s="148"/>
      <c r="M178" s="148"/>
      <c r="N178" s="148"/>
      <c r="O178" s="231">
        <f t="shared" si="8"/>
        <v>0</v>
      </c>
      <c r="P178" s="232">
        <f t="shared" si="9"/>
        <v>0</v>
      </c>
      <c r="Q178" s="224">
        <f t="shared" si="11"/>
        <v>1</v>
      </c>
      <c r="R178" s="225">
        <f t="shared" si="10"/>
      </c>
      <c r="U178" s="37"/>
      <c r="V178" s="37"/>
    </row>
    <row r="179" spans="2:22" ht="18.75" customHeight="1">
      <c r="B179" s="297"/>
      <c r="C179" s="153" t="s">
        <v>194</v>
      </c>
      <c r="D179" s="170"/>
      <c r="E179" s="126"/>
      <c r="F179" s="126"/>
      <c r="G179" s="137"/>
      <c r="H179" s="138"/>
      <c r="I179" s="138"/>
      <c r="J179" s="138"/>
      <c r="K179" s="139"/>
      <c r="L179" s="139"/>
      <c r="M179" s="139"/>
      <c r="N179" s="139"/>
      <c r="O179" s="231">
        <f t="shared" si="8"/>
        <v>0</v>
      </c>
      <c r="P179" s="232">
        <f t="shared" si="9"/>
        <v>0</v>
      </c>
      <c r="Q179" s="224">
        <f t="shared" si="11"/>
        <v>1</v>
      </c>
      <c r="R179" s="225">
        <f t="shared" si="10"/>
      </c>
      <c r="U179" s="37"/>
      <c r="V179" s="37"/>
    </row>
    <row r="180" spans="2:22" ht="18.75" customHeight="1" thickBot="1">
      <c r="B180" s="299"/>
      <c r="C180" s="165" t="s">
        <v>195</v>
      </c>
      <c r="D180" s="171"/>
      <c r="E180" s="127"/>
      <c r="F180" s="127"/>
      <c r="G180" s="140"/>
      <c r="H180" s="141"/>
      <c r="I180" s="141"/>
      <c r="J180" s="141"/>
      <c r="K180" s="142"/>
      <c r="L180" s="142"/>
      <c r="M180" s="142"/>
      <c r="N180" s="142"/>
      <c r="O180" s="233">
        <f t="shared" si="8"/>
        <v>0</v>
      </c>
      <c r="P180" s="234">
        <f t="shared" si="9"/>
        <v>0</v>
      </c>
      <c r="Q180" s="227">
        <f t="shared" si="11"/>
        <v>1</v>
      </c>
      <c r="R180" s="228">
        <f t="shared" si="10"/>
      </c>
      <c r="U180" s="37"/>
      <c r="V180" s="37"/>
    </row>
    <row r="181" spans="2:22" ht="18.75" customHeight="1">
      <c r="B181" s="269">
        <v>34</v>
      </c>
      <c r="C181" s="166" t="s">
        <v>9</v>
      </c>
      <c r="D181" s="172"/>
      <c r="E181" s="128"/>
      <c r="F181" s="128"/>
      <c r="G181" s="143"/>
      <c r="H181" s="144"/>
      <c r="I181" s="144"/>
      <c r="J181" s="147"/>
      <c r="K181" s="145"/>
      <c r="L181" s="145"/>
      <c r="M181" s="145"/>
      <c r="N181" s="145"/>
      <c r="O181" s="229">
        <f t="shared" si="8"/>
        <v>0</v>
      </c>
      <c r="P181" s="230">
        <f t="shared" si="9"/>
        <v>0</v>
      </c>
      <c r="Q181" s="236">
        <f t="shared" si="11"/>
        <v>1</v>
      </c>
      <c r="R181" s="237">
        <f t="shared" si="10"/>
      </c>
      <c r="U181" s="37"/>
      <c r="V181" s="37"/>
    </row>
    <row r="182" spans="2:22" ht="18.75" customHeight="1">
      <c r="B182" s="268"/>
      <c r="C182" s="167" t="s">
        <v>10</v>
      </c>
      <c r="D182" s="173"/>
      <c r="E182" s="129"/>
      <c r="F182" s="129"/>
      <c r="G182" s="146"/>
      <c r="H182" s="147"/>
      <c r="I182" s="147"/>
      <c r="J182" s="147"/>
      <c r="K182" s="148"/>
      <c r="L182" s="148"/>
      <c r="M182" s="148"/>
      <c r="N182" s="148"/>
      <c r="O182" s="231">
        <f t="shared" si="8"/>
        <v>0</v>
      </c>
      <c r="P182" s="232">
        <f t="shared" si="9"/>
        <v>0</v>
      </c>
      <c r="Q182" s="224">
        <f t="shared" si="11"/>
        <v>1</v>
      </c>
      <c r="R182" s="225">
        <f t="shared" si="10"/>
      </c>
      <c r="U182" s="37"/>
      <c r="V182" s="37"/>
    </row>
    <row r="183" spans="2:22" ht="18.75" customHeight="1">
      <c r="B183" s="268"/>
      <c r="C183" s="167" t="s">
        <v>11</v>
      </c>
      <c r="D183" s="173"/>
      <c r="E183" s="129"/>
      <c r="F183" s="129"/>
      <c r="G183" s="146"/>
      <c r="H183" s="147"/>
      <c r="I183" s="147"/>
      <c r="J183" s="147"/>
      <c r="K183" s="148"/>
      <c r="L183" s="148"/>
      <c r="M183" s="148"/>
      <c r="N183" s="148"/>
      <c r="O183" s="231">
        <f t="shared" si="8"/>
        <v>0</v>
      </c>
      <c r="P183" s="232">
        <f t="shared" si="9"/>
        <v>0</v>
      </c>
      <c r="Q183" s="224">
        <f t="shared" si="11"/>
        <v>1</v>
      </c>
      <c r="R183" s="225">
        <f t="shared" si="10"/>
      </c>
      <c r="U183" s="37"/>
      <c r="V183" s="37"/>
    </row>
    <row r="184" spans="2:22" ht="18.75" customHeight="1">
      <c r="B184" s="297"/>
      <c r="C184" s="153" t="s">
        <v>194</v>
      </c>
      <c r="D184" s="170"/>
      <c r="E184" s="126"/>
      <c r="F184" s="126"/>
      <c r="G184" s="137"/>
      <c r="H184" s="138"/>
      <c r="I184" s="138"/>
      <c r="J184" s="138"/>
      <c r="K184" s="139"/>
      <c r="L184" s="139"/>
      <c r="M184" s="139"/>
      <c r="N184" s="139"/>
      <c r="O184" s="231">
        <f t="shared" si="8"/>
        <v>0</v>
      </c>
      <c r="P184" s="232">
        <f t="shared" si="9"/>
        <v>0</v>
      </c>
      <c r="Q184" s="224">
        <f t="shared" si="11"/>
        <v>1</v>
      </c>
      <c r="R184" s="225">
        <f t="shared" si="10"/>
      </c>
      <c r="U184" s="37"/>
      <c r="V184" s="37"/>
    </row>
    <row r="185" spans="2:22" ht="18.75" customHeight="1" thickBot="1">
      <c r="B185" s="299"/>
      <c r="C185" s="165" t="s">
        <v>195</v>
      </c>
      <c r="D185" s="171"/>
      <c r="E185" s="127"/>
      <c r="F185" s="127"/>
      <c r="G185" s="140"/>
      <c r="H185" s="141"/>
      <c r="I185" s="141"/>
      <c r="J185" s="141"/>
      <c r="K185" s="142"/>
      <c r="L185" s="142"/>
      <c r="M185" s="142"/>
      <c r="N185" s="142"/>
      <c r="O185" s="233">
        <f t="shared" si="8"/>
        <v>0</v>
      </c>
      <c r="P185" s="234">
        <f t="shared" si="9"/>
        <v>0</v>
      </c>
      <c r="Q185" s="227">
        <f t="shared" si="11"/>
        <v>1</v>
      </c>
      <c r="R185" s="228">
        <f t="shared" si="10"/>
      </c>
      <c r="U185" s="37"/>
      <c r="V185" s="37"/>
    </row>
    <row r="186" spans="2:22" ht="18.75" customHeight="1">
      <c r="B186" s="269">
        <v>35</v>
      </c>
      <c r="C186" s="166" t="s">
        <v>9</v>
      </c>
      <c r="D186" s="172"/>
      <c r="E186" s="128"/>
      <c r="F186" s="128"/>
      <c r="G186" s="143"/>
      <c r="H186" s="144"/>
      <c r="I186" s="144"/>
      <c r="J186" s="147"/>
      <c r="K186" s="144"/>
      <c r="L186" s="144"/>
      <c r="M186" s="145"/>
      <c r="N186" s="145"/>
      <c r="O186" s="229">
        <f t="shared" si="8"/>
        <v>0</v>
      </c>
      <c r="P186" s="230">
        <f t="shared" si="9"/>
        <v>0</v>
      </c>
      <c r="Q186" s="236">
        <f t="shared" si="11"/>
        <v>1</v>
      </c>
      <c r="R186" s="237">
        <f t="shared" si="10"/>
      </c>
      <c r="U186" s="37"/>
      <c r="V186" s="37"/>
    </row>
    <row r="187" spans="2:22" ht="18.75" customHeight="1">
      <c r="B187" s="268"/>
      <c r="C187" s="167" t="s">
        <v>10</v>
      </c>
      <c r="D187" s="173"/>
      <c r="E187" s="129"/>
      <c r="F187" s="129"/>
      <c r="G187" s="146"/>
      <c r="H187" s="147"/>
      <c r="I187" s="147"/>
      <c r="J187" s="147"/>
      <c r="K187" s="147"/>
      <c r="L187" s="147"/>
      <c r="M187" s="148"/>
      <c r="N187" s="148"/>
      <c r="O187" s="231">
        <f t="shared" si="8"/>
        <v>0</v>
      </c>
      <c r="P187" s="232">
        <f t="shared" si="9"/>
        <v>0</v>
      </c>
      <c r="Q187" s="224">
        <f t="shared" si="11"/>
        <v>1</v>
      </c>
      <c r="R187" s="225">
        <f t="shared" si="10"/>
      </c>
      <c r="U187" s="37"/>
      <c r="V187" s="37"/>
    </row>
    <row r="188" spans="2:22" ht="18.75" customHeight="1">
      <c r="B188" s="268"/>
      <c r="C188" s="167" t="s">
        <v>11</v>
      </c>
      <c r="D188" s="173"/>
      <c r="E188" s="129"/>
      <c r="F188" s="129"/>
      <c r="G188" s="146"/>
      <c r="H188" s="147"/>
      <c r="I188" s="147"/>
      <c r="J188" s="147"/>
      <c r="K188" s="147"/>
      <c r="L188" s="147"/>
      <c r="M188" s="148"/>
      <c r="N188" s="148"/>
      <c r="O188" s="231">
        <f t="shared" si="8"/>
        <v>0</v>
      </c>
      <c r="P188" s="232">
        <f t="shared" si="9"/>
        <v>0</v>
      </c>
      <c r="Q188" s="224">
        <f t="shared" si="11"/>
        <v>1</v>
      </c>
      <c r="R188" s="225">
        <f t="shared" si="10"/>
      </c>
      <c r="U188" s="37"/>
      <c r="V188" s="37"/>
    </row>
    <row r="189" spans="2:22" ht="18.75" customHeight="1">
      <c r="B189" s="268"/>
      <c r="C189" s="153" t="s">
        <v>194</v>
      </c>
      <c r="D189" s="170"/>
      <c r="E189" s="126"/>
      <c r="F189" s="126"/>
      <c r="G189" s="137"/>
      <c r="H189" s="138"/>
      <c r="I189" s="138"/>
      <c r="J189" s="138"/>
      <c r="K189" s="138"/>
      <c r="L189" s="138"/>
      <c r="M189" s="139"/>
      <c r="N189" s="139"/>
      <c r="O189" s="231">
        <f t="shared" si="8"/>
        <v>0</v>
      </c>
      <c r="P189" s="232">
        <f t="shared" si="9"/>
        <v>0</v>
      </c>
      <c r="Q189" s="224">
        <f t="shared" si="11"/>
        <v>1</v>
      </c>
      <c r="R189" s="225">
        <f t="shared" si="10"/>
      </c>
      <c r="U189" s="37"/>
      <c r="V189" s="37"/>
    </row>
    <row r="190" spans="2:22" ht="18.75" customHeight="1" thickBot="1">
      <c r="B190" s="300"/>
      <c r="C190" s="165" t="s">
        <v>195</v>
      </c>
      <c r="D190" s="171"/>
      <c r="E190" s="127"/>
      <c r="F190" s="127"/>
      <c r="G190" s="140"/>
      <c r="H190" s="141"/>
      <c r="I190" s="141"/>
      <c r="J190" s="141"/>
      <c r="K190" s="141"/>
      <c r="L190" s="141"/>
      <c r="M190" s="142"/>
      <c r="N190" s="142"/>
      <c r="O190" s="233">
        <f t="shared" si="8"/>
        <v>0</v>
      </c>
      <c r="P190" s="234">
        <f t="shared" si="9"/>
        <v>0</v>
      </c>
      <c r="Q190" s="227">
        <f t="shared" si="11"/>
        <v>1</v>
      </c>
      <c r="R190" s="228">
        <f t="shared" si="10"/>
      </c>
      <c r="U190" s="37"/>
      <c r="V190" s="37"/>
    </row>
    <row r="191" spans="2:22" ht="18.75" customHeight="1">
      <c r="B191" s="269">
        <v>36</v>
      </c>
      <c r="C191" s="166" t="s">
        <v>9</v>
      </c>
      <c r="D191" s="172"/>
      <c r="E191" s="128"/>
      <c r="F191" s="128"/>
      <c r="G191" s="143"/>
      <c r="H191" s="144"/>
      <c r="I191" s="144"/>
      <c r="J191" s="147"/>
      <c r="K191" s="145"/>
      <c r="L191" s="145"/>
      <c r="M191" s="145"/>
      <c r="N191" s="145"/>
      <c r="O191" s="229">
        <f t="shared" si="8"/>
        <v>0</v>
      </c>
      <c r="P191" s="230">
        <f t="shared" si="9"/>
        <v>0</v>
      </c>
      <c r="Q191" s="236">
        <f t="shared" si="11"/>
        <v>1</v>
      </c>
      <c r="R191" s="237">
        <f t="shared" si="10"/>
      </c>
      <c r="U191" s="37"/>
      <c r="V191" s="37"/>
    </row>
    <row r="192" spans="2:22" ht="18.75" customHeight="1">
      <c r="B192" s="268"/>
      <c r="C192" s="167" t="s">
        <v>10</v>
      </c>
      <c r="D192" s="173"/>
      <c r="E192" s="129"/>
      <c r="F192" s="129"/>
      <c r="G192" s="146"/>
      <c r="H192" s="147"/>
      <c r="I192" s="147"/>
      <c r="J192" s="147"/>
      <c r="K192" s="148"/>
      <c r="L192" s="148"/>
      <c r="M192" s="148"/>
      <c r="N192" s="148"/>
      <c r="O192" s="231">
        <f t="shared" si="8"/>
        <v>0</v>
      </c>
      <c r="P192" s="232">
        <f t="shared" si="9"/>
        <v>0</v>
      </c>
      <c r="Q192" s="224">
        <f t="shared" si="11"/>
        <v>1</v>
      </c>
      <c r="R192" s="225">
        <f t="shared" si="10"/>
      </c>
      <c r="U192" s="37"/>
      <c r="V192" s="37"/>
    </row>
    <row r="193" spans="2:22" ht="18.75" customHeight="1">
      <c r="B193" s="268"/>
      <c r="C193" s="167" t="s">
        <v>11</v>
      </c>
      <c r="D193" s="173"/>
      <c r="E193" s="129"/>
      <c r="F193" s="129"/>
      <c r="G193" s="146"/>
      <c r="H193" s="147"/>
      <c r="I193" s="147"/>
      <c r="J193" s="147"/>
      <c r="K193" s="148"/>
      <c r="L193" s="148"/>
      <c r="M193" s="148"/>
      <c r="N193" s="148"/>
      <c r="O193" s="231">
        <f t="shared" si="8"/>
        <v>0</v>
      </c>
      <c r="P193" s="232">
        <f t="shared" si="9"/>
        <v>0</v>
      </c>
      <c r="Q193" s="224">
        <f t="shared" si="11"/>
        <v>1</v>
      </c>
      <c r="R193" s="225">
        <f t="shared" si="10"/>
      </c>
      <c r="U193" s="37"/>
      <c r="V193" s="37"/>
    </row>
    <row r="194" spans="2:22" ht="18.75" customHeight="1">
      <c r="B194" s="297"/>
      <c r="C194" s="153" t="s">
        <v>194</v>
      </c>
      <c r="D194" s="170"/>
      <c r="E194" s="126"/>
      <c r="F194" s="126"/>
      <c r="G194" s="137"/>
      <c r="H194" s="138"/>
      <c r="I194" s="138"/>
      <c r="J194" s="138"/>
      <c r="K194" s="139"/>
      <c r="L194" s="139"/>
      <c r="M194" s="139"/>
      <c r="N194" s="139"/>
      <c r="O194" s="231">
        <f t="shared" si="8"/>
        <v>0</v>
      </c>
      <c r="P194" s="232">
        <f t="shared" si="9"/>
        <v>0</v>
      </c>
      <c r="Q194" s="224">
        <f t="shared" si="11"/>
        <v>1</v>
      </c>
      <c r="R194" s="225">
        <f t="shared" si="10"/>
      </c>
      <c r="U194" s="37"/>
      <c r="V194" s="37"/>
    </row>
    <row r="195" spans="2:22" ht="18.75" customHeight="1" thickBot="1">
      <c r="B195" s="299"/>
      <c r="C195" s="165" t="s">
        <v>195</v>
      </c>
      <c r="D195" s="171"/>
      <c r="E195" s="127"/>
      <c r="F195" s="127"/>
      <c r="G195" s="140"/>
      <c r="H195" s="141"/>
      <c r="I195" s="141"/>
      <c r="J195" s="141"/>
      <c r="K195" s="142"/>
      <c r="L195" s="142"/>
      <c r="M195" s="142"/>
      <c r="N195" s="142"/>
      <c r="O195" s="233">
        <f t="shared" si="8"/>
        <v>0</v>
      </c>
      <c r="P195" s="234">
        <f t="shared" si="9"/>
        <v>0</v>
      </c>
      <c r="Q195" s="227">
        <f t="shared" si="11"/>
        <v>1</v>
      </c>
      <c r="R195" s="228">
        <f t="shared" si="10"/>
      </c>
      <c r="U195" s="37"/>
      <c r="V195" s="37"/>
    </row>
    <row r="196" spans="2:22" ht="18.75" customHeight="1">
      <c r="B196" s="269">
        <v>37</v>
      </c>
      <c r="C196" s="166" t="s">
        <v>9</v>
      </c>
      <c r="D196" s="172"/>
      <c r="E196" s="128"/>
      <c r="F196" s="128"/>
      <c r="G196" s="143"/>
      <c r="H196" s="144"/>
      <c r="I196" s="144"/>
      <c r="J196" s="147"/>
      <c r="K196" s="145"/>
      <c r="L196" s="145"/>
      <c r="M196" s="145"/>
      <c r="N196" s="145"/>
      <c r="O196" s="229">
        <f t="shared" si="8"/>
        <v>0</v>
      </c>
      <c r="P196" s="230">
        <f t="shared" si="9"/>
        <v>0</v>
      </c>
      <c r="Q196" s="236">
        <f t="shared" si="11"/>
        <v>1</v>
      </c>
      <c r="R196" s="237">
        <f t="shared" si="10"/>
      </c>
      <c r="U196" s="37"/>
      <c r="V196" s="37"/>
    </row>
    <row r="197" spans="2:22" ht="18.75" customHeight="1">
      <c r="B197" s="268"/>
      <c r="C197" s="167" t="s">
        <v>10</v>
      </c>
      <c r="D197" s="173"/>
      <c r="E197" s="129"/>
      <c r="F197" s="129"/>
      <c r="G197" s="146"/>
      <c r="H197" s="147"/>
      <c r="I197" s="147"/>
      <c r="J197" s="147"/>
      <c r="K197" s="148"/>
      <c r="L197" s="148"/>
      <c r="M197" s="148"/>
      <c r="N197" s="148"/>
      <c r="O197" s="231">
        <f t="shared" si="8"/>
        <v>0</v>
      </c>
      <c r="P197" s="232">
        <f t="shared" si="9"/>
        <v>0</v>
      </c>
      <c r="Q197" s="224">
        <f t="shared" si="11"/>
        <v>1</v>
      </c>
      <c r="R197" s="225">
        <f t="shared" si="10"/>
      </c>
      <c r="U197" s="37"/>
      <c r="V197" s="37"/>
    </row>
    <row r="198" spans="2:22" ht="18.75" customHeight="1">
      <c r="B198" s="268"/>
      <c r="C198" s="167" t="s">
        <v>11</v>
      </c>
      <c r="D198" s="173"/>
      <c r="E198" s="129"/>
      <c r="F198" s="129"/>
      <c r="G198" s="146"/>
      <c r="H198" s="147"/>
      <c r="I198" s="147"/>
      <c r="J198" s="147"/>
      <c r="K198" s="148"/>
      <c r="L198" s="148"/>
      <c r="M198" s="148"/>
      <c r="N198" s="148"/>
      <c r="O198" s="231">
        <f t="shared" si="8"/>
        <v>0</v>
      </c>
      <c r="P198" s="232">
        <f t="shared" si="9"/>
        <v>0</v>
      </c>
      <c r="Q198" s="224">
        <f t="shared" si="11"/>
        <v>1</v>
      </c>
      <c r="R198" s="225">
        <f t="shared" si="10"/>
      </c>
      <c r="U198" s="37"/>
      <c r="V198" s="37"/>
    </row>
    <row r="199" spans="2:22" ht="18.75" customHeight="1">
      <c r="B199" s="297"/>
      <c r="C199" s="153" t="s">
        <v>194</v>
      </c>
      <c r="D199" s="170"/>
      <c r="E199" s="126"/>
      <c r="F199" s="126"/>
      <c r="G199" s="137"/>
      <c r="H199" s="138"/>
      <c r="I199" s="138"/>
      <c r="J199" s="138"/>
      <c r="K199" s="139"/>
      <c r="L199" s="139"/>
      <c r="M199" s="139"/>
      <c r="N199" s="139"/>
      <c r="O199" s="231">
        <f t="shared" si="8"/>
        <v>0</v>
      </c>
      <c r="P199" s="232">
        <f t="shared" si="9"/>
        <v>0</v>
      </c>
      <c r="Q199" s="224">
        <f t="shared" si="11"/>
        <v>1</v>
      </c>
      <c r="R199" s="225">
        <f t="shared" si="10"/>
      </c>
      <c r="U199" s="37"/>
      <c r="V199" s="37"/>
    </row>
    <row r="200" spans="2:22" ht="18.75" customHeight="1" thickBot="1">
      <c r="B200" s="299"/>
      <c r="C200" s="165" t="s">
        <v>195</v>
      </c>
      <c r="D200" s="171"/>
      <c r="E200" s="127"/>
      <c r="F200" s="127"/>
      <c r="G200" s="140"/>
      <c r="H200" s="141"/>
      <c r="I200" s="141"/>
      <c r="J200" s="141"/>
      <c r="K200" s="142"/>
      <c r="L200" s="142"/>
      <c r="M200" s="142"/>
      <c r="N200" s="142"/>
      <c r="O200" s="233">
        <f t="shared" si="8"/>
        <v>0</v>
      </c>
      <c r="P200" s="234">
        <f t="shared" si="9"/>
        <v>0</v>
      </c>
      <c r="Q200" s="227">
        <f t="shared" si="11"/>
        <v>1</v>
      </c>
      <c r="R200" s="228">
        <f t="shared" si="10"/>
      </c>
      <c r="U200" s="37"/>
      <c r="V200" s="37"/>
    </row>
    <row r="201" spans="2:22" ht="18.75" customHeight="1">
      <c r="B201" s="269">
        <v>38</v>
      </c>
      <c r="C201" s="166" t="s">
        <v>9</v>
      </c>
      <c r="D201" s="172"/>
      <c r="E201" s="128"/>
      <c r="F201" s="128"/>
      <c r="G201" s="143"/>
      <c r="H201" s="144"/>
      <c r="I201" s="144"/>
      <c r="J201" s="144"/>
      <c r="K201" s="145"/>
      <c r="L201" s="145"/>
      <c r="M201" s="145"/>
      <c r="N201" s="145"/>
      <c r="O201" s="229">
        <f t="shared" si="8"/>
        <v>0</v>
      </c>
      <c r="P201" s="230">
        <f t="shared" si="9"/>
        <v>0</v>
      </c>
      <c r="Q201" s="236">
        <f t="shared" si="11"/>
        <v>1</v>
      </c>
      <c r="R201" s="237">
        <f t="shared" si="10"/>
      </c>
      <c r="U201" s="37"/>
      <c r="V201" s="37"/>
    </row>
    <row r="202" spans="2:22" ht="18.75" customHeight="1">
      <c r="B202" s="268"/>
      <c r="C202" s="167" t="s">
        <v>10</v>
      </c>
      <c r="D202" s="173"/>
      <c r="E202" s="129"/>
      <c r="F202" s="129"/>
      <c r="G202" s="146"/>
      <c r="H202" s="147"/>
      <c r="I202" s="147"/>
      <c r="J202" s="147"/>
      <c r="K202" s="148"/>
      <c r="L202" s="148"/>
      <c r="M202" s="148"/>
      <c r="N202" s="148"/>
      <c r="O202" s="231">
        <f t="shared" si="8"/>
        <v>0</v>
      </c>
      <c r="P202" s="232">
        <f t="shared" si="9"/>
        <v>0</v>
      </c>
      <c r="Q202" s="224">
        <f t="shared" si="11"/>
        <v>1</v>
      </c>
      <c r="R202" s="225">
        <f t="shared" si="10"/>
      </c>
      <c r="U202" s="37"/>
      <c r="V202" s="37"/>
    </row>
    <row r="203" spans="2:22" ht="18.75" customHeight="1">
      <c r="B203" s="268"/>
      <c r="C203" s="167" t="s">
        <v>11</v>
      </c>
      <c r="D203" s="173"/>
      <c r="E203" s="129"/>
      <c r="F203" s="129"/>
      <c r="G203" s="146"/>
      <c r="H203" s="147"/>
      <c r="I203" s="147"/>
      <c r="J203" s="147"/>
      <c r="K203" s="148"/>
      <c r="L203" s="148"/>
      <c r="M203" s="148"/>
      <c r="N203" s="148"/>
      <c r="O203" s="231">
        <f t="shared" si="8"/>
        <v>0</v>
      </c>
      <c r="P203" s="232">
        <f t="shared" si="9"/>
        <v>0</v>
      </c>
      <c r="Q203" s="224">
        <f t="shared" si="11"/>
        <v>1</v>
      </c>
      <c r="R203" s="225">
        <f t="shared" si="10"/>
      </c>
      <c r="U203" s="37"/>
      <c r="V203" s="37"/>
    </row>
    <row r="204" spans="2:22" ht="18.75" customHeight="1">
      <c r="B204" s="297"/>
      <c r="C204" s="153" t="s">
        <v>194</v>
      </c>
      <c r="D204" s="170"/>
      <c r="E204" s="126"/>
      <c r="F204" s="126"/>
      <c r="G204" s="137"/>
      <c r="H204" s="138"/>
      <c r="I204" s="138"/>
      <c r="J204" s="138"/>
      <c r="K204" s="139"/>
      <c r="L204" s="139"/>
      <c r="M204" s="139"/>
      <c r="N204" s="139"/>
      <c r="O204" s="231">
        <f t="shared" si="8"/>
        <v>0</v>
      </c>
      <c r="P204" s="232">
        <f t="shared" si="9"/>
        <v>0</v>
      </c>
      <c r="Q204" s="224">
        <f t="shared" si="11"/>
        <v>1</v>
      </c>
      <c r="R204" s="225">
        <f t="shared" si="10"/>
      </c>
      <c r="U204" s="37"/>
      <c r="V204" s="37"/>
    </row>
    <row r="205" spans="2:22" ht="18.75" customHeight="1" thickBot="1">
      <c r="B205" s="299"/>
      <c r="C205" s="165" t="s">
        <v>195</v>
      </c>
      <c r="D205" s="171"/>
      <c r="E205" s="127"/>
      <c r="F205" s="127"/>
      <c r="G205" s="140"/>
      <c r="H205" s="141"/>
      <c r="I205" s="141"/>
      <c r="J205" s="141"/>
      <c r="K205" s="142"/>
      <c r="L205" s="142"/>
      <c r="M205" s="142"/>
      <c r="N205" s="142"/>
      <c r="O205" s="233">
        <f aca="true" t="shared" si="12" ref="O205:O265">F205/25.4</f>
        <v>0</v>
      </c>
      <c r="P205" s="234">
        <f aca="true" t="shared" si="13" ref="P205:P265">E205/0.9144</f>
        <v>0</v>
      </c>
      <c r="Q205" s="227">
        <f t="shared" si="11"/>
        <v>1</v>
      </c>
      <c r="R205" s="228">
        <f aca="true" t="shared" si="14" ref="R205:R265">IF(O205=0,"",(P205*(1/O205))*Q205)</f>
      </c>
      <c r="U205" s="37"/>
      <c r="V205" s="37"/>
    </row>
    <row r="206" spans="2:22" ht="18.75" customHeight="1">
      <c r="B206" s="269">
        <v>39</v>
      </c>
      <c r="C206" s="166" t="s">
        <v>9</v>
      </c>
      <c r="D206" s="172"/>
      <c r="E206" s="128"/>
      <c r="F206" s="128"/>
      <c r="G206" s="143"/>
      <c r="H206" s="144"/>
      <c r="I206" s="144"/>
      <c r="J206" s="144"/>
      <c r="K206" s="145"/>
      <c r="L206" s="145"/>
      <c r="M206" s="145"/>
      <c r="N206" s="145"/>
      <c r="O206" s="229">
        <f t="shared" si="12"/>
        <v>0</v>
      </c>
      <c r="P206" s="230">
        <f t="shared" si="13"/>
        <v>0</v>
      </c>
      <c r="Q206" s="236">
        <f t="shared" si="11"/>
        <v>1</v>
      </c>
      <c r="R206" s="237">
        <f t="shared" si="14"/>
      </c>
      <c r="U206" s="37"/>
      <c r="V206" s="37"/>
    </row>
    <row r="207" spans="2:22" ht="18.75" customHeight="1">
      <c r="B207" s="268"/>
      <c r="C207" s="167" t="s">
        <v>10</v>
      </c>
      <c r="D207" s="173"/>
      <c r="E207" s="129"/>
      <c r="F207" s="129"/>
      <c r="G207" s="146"/>
      <c r="H207" s="147"/>
      <c r="I207" s="147"/>
      <c r="J207" s="147"/>
      <c r="K207" s="148"/>
      <c r="L207" s="148"/>
      <c r="M207" s="148"/>
      <c r="N207" s="148"/>
      <c r="O207" s="231">
        <f t="shared" si="12"/>
        <v>0</v>
      </c>
      <c r="P207" s="232">
        <f t="shared" si="13"/>
        <v>0</v>
      </c>
      <c r="Q207" s="224">
        <f t="shared" si="11"/>
        <v>1</v>
      </c>
      <c r="R207" s="225">
        <f t="shared" si="14"/>
      </c>
      <c r="U207" s="37"/>
      <c r="V207" s="37"/>
    </row>
    <row r="208" spans="2:22" ht="18.75" customHeight="1">
      <c r="B208" s="268"/>
      <c r="C208" s="167" t="s">
        <v>11</v>
      </c>
      <c r="D208" s="173"/>
      <c r="E208" s="129"/>
      <c r="F208" s="129"/>
      <c r="G208" s="146"/>
      <c r="H208" s="147"/>
      <c r="I208" s="147"/>
      <c r="J208" s="147"/>
      <c r="K208" s="148"/>
      <c r="L208" s="148"/>
      <c r="M208" s="148"/>
      <c r="N208" s="148"/>
      <c r="O208" s="231">
        <f t="shared" si="12"/>
        <v>0</v>
      </c>
      <c r="P208" s="232">
        <f t="shared" si="13"/>
        <v>0</v>
      </c>
      <c r="Q208" s="224">
        <f t="shared" si="11"/>
        <v>1</v>
      </c>
      <c r="R208" s="225">
        <f t="shared" si="14"/>
      </c>
      <c r="U208" s="37"/>
      <c r="V208" s="37"/>
    </row>
    <row r="209" spans="2:22" ht="18.75" customHeight="1">
      <c r="B209" s="297"/>
      <c r="C209" s="153" t="s">
        <v>194</v>
      </c>
      <c r="D209" s="170"/>
      <c r="E209" s="126"/>
      <c r="F209" s="126"/>
      <c r="G209" s="137"/>
      <c r="H209" s="138"/>
      <c r="I209" s="138"/>
      <c r="J209" s="138"/>
      <c r="K209" s="139"/>
      <c r="L209" s="139"/>
      <c r="M209" s="139"/>
      <c r="N209" s="139"/>
      <c r="O209" s="231">
        <f t="shared" si="12"/>
        <v>0</v>
      </c>
      <c r="P209" s="232">
        <f t="shared" si="13"/>
        <v>0</v>
      </c>
      <c r="Q209" s="224">
        <f aca="true" t="shared" si="15" ref="Q209:Q265">1+(IF(H209="x",0.5,0))+(IF(I209="x",0.75,0))+(IF(J209="x",0.25,0))+(IF(K209="x",0.5,0))+(IF(L209="x",0.25,0))+(IF(M209="x",0.5,0))+(IF(N209="x",0.25,0))+(IF(P209&gt;=45,0.13,0))</f>
        <v>1</v>
      </c>
      <c r="R209" s="225">
        <f t="shared" si="14"/>
      </c>
      <c r="U209" s="37"/>
      <c r="V209" s="37"/>
    </row>
    <row r="210" spans="2:22" ht="18.75" customHeight="1" thickBot="1">
      <c r="B210" s="299"/>
      <c r="C210" s="165" t="s">
        <v>195</v>
      </c>
      <c r="D210" s="171"/>
      <c r="E210" s="127"/>
      <c r="F210" s="127"/>
      <c r="G210" s="140"/>
      <c r="H210" s="141"/>
      <c r="I210" s="141"/>
      <c r="J210" s="141"/>
      <c r="K210" s="142"/>
      <c r="L210" s="142"/>
      <c r="M210" s="142"/>
      <c r="N210" s="142"/>
      <c r="O210" s="233">
        <f t="shared" si="12"/>
        <v>0</v>
      </c>
      <c r="P210" s="234">
        <f t="shared" si="13"/>
        <v>0</v>
      </c>
      <c r="Q210" s="227">
        <f t="shared" si="15"/>
        <v>1</v>
      </c>
      <c r="R210" s="228">
        <f t="shared" si="14"/>
      </c>
      <c r="U210" s="37"/>
      <c r="V210" s="37"/>
    </row>
    <row r="211" spans="2:22" ht="18.75" customHeight="1">
      <c r="B211" s="269">
        <v>40</v>
      </c>
      <c r="C211" s="166" t="s">
        <v>9</v>
      </c>
      <c r="D211" s="172"/>
      <c r="E211" s="128"/>
      <c r="F211" s="128"/>
      <c r="G211" s="143"/>
      <c r="H211" s="144"/>
      <c r="I211" s="144"/>
      <c r="J211" s="144"/>
      <c r="K211" s="144"/>
      <c r="L211" s="144"/>
      <c r="M211" s="145"/>
      <c r="N211" s="145"/>
      <c r="O211" s="229">
        <f t="shared" si="12"/>
        <v>0</v>
      </c>
      <c r="P211" s="230">
        <f t="shared" si="13"/>
        <v>0</v>
      </c>
      <c r="Q211" s="236">
        <f t="shared" si="15"/>
        <v>1</v>
      </c>
      <c r="R211" s="237">
        <f t="shared" si="14"/>
      </c>
      <c r="U211" s="37"/>
      <c r="V211" s="37"/>
    </row>
    <row r="212" spans="2:22" ht="18.75" customHeight="1">
      <c r="B212" s="268"/>
      <c r="C212" s="167" t="s">
        <v>10</v>
      </c>
      <c r="D212" s="173"/>
      <c r="E212" s="129"/>
      <c r="F212" s="129"/>
      <c r="G212" s="146"/>
      <c r="H212" s="147"/>
      <c r="I212" s="147"/>
      <c r="J212" s="147"/>
      <c r="K212" s="147"/>
      <c r="L212" s="147"/>
      <c r="M212" s="148"/>
      <c r="N212" s="148"/>
      <c r="O212" s="231">
        <f t="shared" si="12"/>
        <v>0</v>
      </c>
      <c r="P212" s="232">
        <f t="shared" si="13"/>
        <v>0</v>
      </c>
      <c r="Q212" s="224">
        <f t="shared" si="15"/>
        <v>1</v>
      </c>
      <c r="R212" s="225">
        <f t="shared" si="14"/>
      </c>
      <c r="U212" s="37"/>
      <c r="V212" s="37"/>
    </row>
    <row r="213" spans="2:22" ht="18.75" customHeight="1">
      <c r="B213" s="268"/>
      <c r="C213" s="167" t="s">
        <v>11</v>
      </c>
      <c r="D213" s="173"/>
      <c r="E213" s="129"/>
      <c r="F213" s="129"/>
      <c r="G213" s="146"/>
      <c r="H213" s="147"/>
      <c r="I213" s="147"/>
      <c r="J213" s="147"/>
      <c r="K213" s="147"/>
      <c r="L213" s="147"/>
      <c r="M213" s="148"/>
      <c r="N213" s="148"/>
      <c r="O213" s="231">
        <f t="shared" si="12"/>
        <v>0</v>
      </c>
      <c r="P213" s="232">
        <f t="shared" si="13"/>
        <v>0</v>
      </c>
      <c r="Q213" s="224">
        <f t="shared" si="15"/>
        <v>1</v>
      </c>
      <c r="R213" s="225">
        <f t="shared" si="14"/>
      </c>
      <c r="U213" s="37"/>
      <c r="V213" s="37"/>
    </row>
    <row r="214" spans="2:22" ht="18.75" customHeight="1">
      <c r="B214" s="268"/>
      <c r="C214" s="153" t="s">
        <v>194</v>
      </c>
      <c r="D214" s="170"/>
      <c r="E214" s="126"/>
      <c r="F214" s="126"/>
      <c r="G214" s="137"/>
      <c r="H214" s="138"/>
      <c r="I214" s="138"/>
      <c r="J214" s="138"/>
      <c r="K214" s="138"/>
      <c r="L214" s="138"/>
      <c r="M214" s="139"/>
      <c r="N214" s="139"/>
      <c r="O214" s="231">
        <f t="shared" si="12"/>
        <v>0</v>
      </c>
      <c r="P214" s="232">
        <f t="shared" si="13"/>
        <v>0</v>
      </c>
      <c r="Q214" s="224">
        <f t="shared" si="15"/>
        <v>1</v>
      </c>
      <c r="R214" s="225">
        <f t="shared" si="14"/>
      </c>
      <c r="U214" s="37"/>
      <c r="V214" s="37"/>
    </row>
    <row r="215" spans="2:22" ht="18.75" customHeight="1" thickBot="1">
      <c r="B215" s="300"/>
      <c r="C215" s="165" t="s">
        <v>195</v>
      </c>
      <c r="D215" s="171"/>
      <c r="E215" s="127"/>
      <c r="F215" s="127"/>
      <c r="G215" s="140"/>
      <c r="H215" s="141"/>
      <c r="I215" s="141"/>
      <c r="J215" s="141"/>
      <c r="K215" s="141"/>
      <c r="L215" s="141"/>
      <c r="M215" s="142"/>
      <c r="N215" s="142"/>
      <c r="O215" s="233">
        <f t="shared" si="12"/>
        <v>0</v>
      </c>
      <c r="P215" s="234">
        <f t="shared" si="13"/>
        <v>0</v>
      </c>
      <c r="Q215" s="227">
        <f t="shared" si="15"/>
        <v>1</v>
      </c>
      <c r="R215" s="228">
        <f t="shared" si="14"/>
      </c>
      <c r="U215" s="37"/>
      <c r="V215" s="37"/>
    </row>
    <row r="216" spans="2:18" ht="18.75" customHeight="1">
      <c r="B216" s="269">
        <v>41</v>
      </c>
      <c r="C216" s="166" t="s">
        <v>9</v>
      </c>
      <c r="D216" s="172"/>
      <c r="E216" s="128"/>
      <c r="F216" s="128"/>
      <c r="G216" s="143"/>
      <c r="H216" s="144"/>
      <c r="I216" s="144"/>
      <c r="J216" s="144"/>
      <c r="K216" s="144"/>
      <c r="L216" s="144"/>
      <c r="M216" s="145"/>
      <c r="N216" s="145"/>
      <c r="O216" s="229">
        <f t="shared" si="12"/>
        <v>0</v>
      </c>
      <c r="P216" s="238">
        <f t="shared" si="13"/>
        <v>0</v>
      </c>
      <c r="Q216" s="236">
        <f t="shared" si="15"/>
        <v>1</v>
      </c>
      <c r="R216" s="237">
        <f t="shared" si="14"/>
      </c>
    </row>
    <row r="217" spans="2:18" ht="18.75" customHeight="1">
      <c r="B217" s="268"/>
      <c r="C217" s="167" t="s">
        <v>10</v>
      </c>
      <c r="D217" s="173"/>
      <c r="E217" s="129"/>
      <c r="F217" s="129"/>
      <c r="G217" s="146"/>
      <c r="H217" s="147"/>
      <c r="I217" s="147"/>
      <c r="J217" s="147"/>
      <c r="K217" s="147"/>
      <c r="L217" s="147"/>
      <c r="M217" s="148"/>
      <c r="N217" s="148"/>
      <c r="O217" s="231">
        <f t="shared" si="12"/>
        <v>0</v>
      </c>
      <c r="P217" s="239">
        <f t="shared" si="13"/>
        <v>0</v>
      </c>
      <c r="Q217" s="224">
        <f t="shared" si="15"/>
        <v>1</v>
      </c>
      <c r="R217" s="225">
        <f t="shared" si="14"/>
      </c>
    </row>
    <row r="218" spans="2:18" ht="18.75" customHeight="1">
      <c r="B218" s="268"/>
      <c r="C218" s="167" t="s">
        <v>11</v>
      </c>
      <c r="D218" s="173"/>
      <c r="E218" s="129"/>
      <c r="F218" s="129"/>
      <c r="G218" s="146"/>
      <c r="H218" s="147"/>
      <c r="I218" s="147"/>
      <c r="J218" s="147"/>
      <c r="K218" s="147"/>
      <c r="L218" s="147"/>
      <c r="M218" s="148"/>
      <c r="N218" s="148"/>
      <c r="O218" s="231">
        <f t="shared" si="12"/>
        <v>0</v>
      </c>
      <c r="P218" s="239">
        <f t="shared" si="13"/>
        <v>0</v>
      </c>
      <c r="Q218" s="224">
        <f t="shared" si="15"/>
        <v>1</v>
      </c>
      <c r="R218" s="225">
        <f t="shared" si="14"/>
      </c>
    </row>
    <row r="219" spans="2:18" ht="18.75" customHeight="1">
      <c r="B219" s="268"/>
      <c r="C219" s="153" t="s">
        <v>194</v>
      </c>
      <c r="D219" s="170"/>
      <c r="E219" s="126"/>
      <c r="F219" s="126"/>
      <c r="G219" s="137"/>
      <c r="H219" s="138"/>
      <c r="I219" s="138"/>
      <c r="J219" s="138"/>
      <c r="K219" s="138"/>
      <c r="L219" s="138"/>
      <c r="M219" s="139"/>
      <c r="N219" s="139"/>
      <c r="O219" s="231">
        <f t="shared" si="12"/>
        <v>0</v>
      </c>
      <c r="P219" s="239">
        <f t="shared" si="13"/>
        <v>0</v>
      </c>
      <c r="Q219" s="224">
        <f t="shared" si="15"/>
        <v>1</v>
      </c>
      <c r="R219" s="225">
        <f t="shared" si="14"/>
      </c>
    </row>
    <row r="220" spans="2:18" ht="18.75" customHeight="1" thickBot="1">
      <c r="B220" s="300"/>
      <c r="C220" s="165" t="s">
        <v>195</v>
      </c>
      <c r="D220" s="171"/>
      <c r="E220" s="127"/>
      <c r="F220" s="127"/>
      <c r="G220" s="140"/>
      <c r="H220" s="141"/>
      <c r="I220" s="141"/>
      <c r="J220" s="141"/>
      <c r="K220" s="141"/>
      <c r="L220" s="141"/>
      <c r="M220" s="142"/>
      <c r="N220" s="142"/>
      <c r="O220" s="233">
        <f t="shared" si="12"/>
        <v>0</v>
      </c>
      <c r="P220" s="264">
        <f t="shared" si="13"/>
        <v>0</v>
      </c>
      <c r="Q220" s="227">
        <f t="shared" si="15"/>
        <v>1</v>
      </c>
      <c r="R220" s="228">
        <f t="shared" si="14"/>
      </c>
    </row>
    <row r="221" spans="2:22" ht="18.75" customHeight="1">
      <c r="B221" s="268">
        <v>42</v>
      </c>
      <c r="C221" s="167" t="s">
        <v>9</v>
      </c>
      <c r="D221" s="173"/>
      <c r="E221" s="129"/>
      <c r="F221" s="129"/>
      <c r="G221" s="146"/>
      <c r="H221" s="147"/>
      <c r="I221" s="147"/>
      <c r="J221" s="147"/>
      <c r="K221" s="148"/>
      <c r="L221" s="148"/>
      <c r="M221" s="148"/>
      <c r="N221" s="148"/>
      <c r="O221" s="260">
        <f t="shared" si="12"/>
        <v>0</v>
      </c>
      <c r="P221" s="261">
        <f t="shared" si="13"/>
        <v>0</v>
      </c>
      <c r="Q221" s="262">
        <f t="shared" si="15"/>
        <v>1</v>
      </c>
      <c r="R221" s="263">
        <f t="shared" si="14"/>
      </c>
      <c r="U221" s="37"/>
      <c r="V221" s="37"/>
    </row>
    <row r="222" spans="2:22" ht="18.75" customHeight="1">
      <c r="B222" s="268"/>
      <c r="C222" s="167" t="s">
        <v>10</v>
      </c>
      <c r="D222" s="173"/>
      <c r="E222" s="129"/>
      <c r="F222" s="129"/>
      <c r="G222" s="146"/>
      <c r="H222" s="147"/>
      <c r="I222" s="147"/>
      <c r="J222" s="147"/>
      <c r="K222" s="148"/>
      <c r="L222" s="148"/>
      <c r="M222" s="148"/>
      <c r="N222" s="148"/>
      <c r="O222" s="231">
        <f t="shared" si="12"/>
        <v>0</v>
      </c>
      <c r="P222" s="232">
        <f t="shared" si="13"/>
        <v>0</v>
      </c>
      <c r="Q222" s="224">
        <f t="shared" si="15"/>
        <v>1</v>
      </c>
      <c r="R222" s="225">
        <f t="shared" si="14"/>
      </c>
      <c r="U222" s="37"/>
      <c r="V222" s="37"/>
    </row>
    <row r="223" spans="2:22" ht="18.75" customHeight="1">
      <c r="B223" s="268"/>
      <c r="C223" s="167" t="s">
        <v>11</v>
      </c>
      <c r="D223" s="173"/>
      <c r="E223" s="129"/>
      <c r="F223" s="129"/>
      <c r="G223" s="146"/>
      <c r="H223" s="147"/>
      <c r="I223" s="147"/>
      <c r="J223" s="147"/>
      <c r="K223" s="148"/>
      <c r="L223" s="148"/>
      <c r="M223" s="148"/>
      <c r="N223" s="148"/>
      <c r="O223" s="231">
        <f t="shared" si="12"/>
        <v>0</v>
      </c>
      <c r="P223" s="232">
        <f t="shared" si="13"/>
        <v>0</v>
      </c>
      <c r="Q223" s="224">
        <f t="shared" si="15"/>
        <v>1</v>
      </c>
      <c r="R223" s="225">
        <f t="shared" si="14"/>
      </c>
      <c r="U223" s="37"/>
      <c r="V223" s="37"/>
    </row>
    <row r="224" spans="2:22" ht="18.75" customHeight="1">
      <c r="B224" s="297"/>
      <c r="C224" s="153" t="s">
        <v>194</v>
      </c>
      <c r="D224" s="170"/>
      <c r="E224" s="126"/>
      <c r="F224" s="126"/>
      <c r="G224" s="137"/>
      <c r="H224" s="138"/>
      <c r="I224" s="138"/>
      <c r="J224" s="138"/>
      <c r="K224" s="139"/>
      <c r="L224" s="139"/>
      <c r="M224" s="139"/>
      <c r="N224" s="139"/>
      <c r="O224" s="231">
        <f t="shared" si="12"/>
        <v>0</v>
      </c>
      <c r="P224" s="232">
        <f t="shared" si="13"/>
        <v>0</v>
      </c>
      <c r="Q224" s="224">
        <f t="shared" si="15"/>
        <v>1</v>
      </c>
      <c r="R224" s="225">
        <f t="shared" si="14"/>
      </c>
      <c r="T224" s="113"/>
      <c r="U224" s="113"/>
      <c r="V224" s="37"/>
    </row>
    <row r="225" spans="2:22" ht="18.75" customHeight="1" thickBot="1">
      <c r="B225" s="299"/>
      <c r="C225" s="165" t="s">
        <v>195</v>
      </c>
      <c r="D225" s="171"/>
      <c r="E225" s="127"/>
      <c r="F225" s="127"/>
      <c r="G225" s="140"/>
      <c r="H225" s="141"/>
      <c r="I225" s="141"/>
      <c r="J225" s="141"/>
      <c r="K225" s="142"/>
      <c r="L225" s="142"/>
      <c r="M225" s="142"/>
      <c r="N225" s="142"/>
      <c r="O225" s="233">
        <f t="shared" si="12"/>
        <v>0</v>
      </c>
      <c r="P225" s="234">
        <f t="shared" si="13"/>
        <v>0</v>
      </c>
      <c r="Q225" s="227">
        <f t="shared" si="15"/>
        <v>1</v>
      </c>
      <c r="R225" s="228">
        <f t="shared" si="14"/>
      </c>
      <c r="T225" s="217"/>
      <c r="U225" s="113"/>
      <c r="V225" s="37"/>
    </row>
    <row r="226" spans="2:22" ht="18.75" customHeight="1">
      <c r="B226" s="269">
        <v>43</v>
      </c>
      <c r="C226" s="166" t="s">
        <v>9</v>
      </c>
      <c r="D226" s="172"/>
      <c r="E226" s="128"/>
      <c r="F226" s="128"/>
      <c r="G226" s="143"/>
      <c r="H226" s="144"/>
      <c r="I226" s="144"/>
      <c r="J226" s="144"/>
      <c r="K226" s="145"/>
      <c r="L226" s="145"/>
      <c r="M226" s="145"/>
      <c r="N226" s="145"/>
      <c r="O226" s="229">
        <f t="shared" si="12"/>
        <v>0</v>
      </c>
      <c r="P226" s="230">
        <f t="shared" si="13"/>
        <v>0</v>
      </c>
      <c r="Q226" s="236">
        <f t="shared" si="15"/>
        <v>1</v>
      </c>
      <c r="R226" s="237">
        <f t="shared" si="14"/>
      </c>
      <c r="T226" s="217"/>
      <c r="U226" s="113"/>
      <c r="V226" s="37"/>
    </row>
    <row r="227" spans="2:22" ht="18.75" customHeight="1">
      <c r="B227" s="268"/>
      <c r="C227" s="167" t="s">
        <v>10</v>
      </c>
      <c r="D227" s="173"/>
      <c r="E227" s="129"/>
      <c r="F227" s="129"/>
      <c r="G227" s="146"/>
      <c r="H227" s="147"/>
      <c r="I227" s="147"/>
      <c r="J227" s="147"/>
      <c r="K227" s="148"/>
      <c r="L227" s="148"/>
      <c r="M227" s="148"/>
      <c r="N227" s="148"/>
      <c r="O227" s="231">
        <f t="shared" si="12"/>
        <v>0</v>
      </c>
      <c r="P227" s="232">
        <f t="shared" si="13"/>
        <v>0</v>
      </c>
      <c r="Q227" s="224">
        <f t="shared" si="15"/>
        <v>1</v>
      </c>
      <c r="R227" s="225">
        <f t="shared" si="14"/>
      </c>
      <c r="T227" s="217"/>
      <c r="U227" s="113"/>
      <c r="V227" s="37"/>
    </row>
    <row r="228" spans="2:22" ht="18.75" customHeight="1">
      <c r="B228" s="268"/>
      <c r="C228" s="167" t="s">
        <v>11</v>
      </c>
      <c r="D228" s="173"/>
      <c r="E228" s="129"/>
      <c r="F228" s="129"/>
      <c r="G228" s="146"/>
      <c r="H228" s="147"/>
      <c r="I228" s="147"/>
      <c r="J228" s="147"/>
      <c r="K228" s="148"/>
      <c r="L228" s="148"/>
      <c r="M228" s="148"/>
      <c r="N228" s="148"/>
      <c r="O228" s="231">
        <f t="shared" si="12"/>
        <v>0</v>
      </c>
      <c r="P228" s="232">
        <f t="shared" si="13"/>
        <v>0</v>
      </c>
      <c r="Q228" s="224">
        <f t="shared" si="15"/>
        <v>1</v>
      </c>
      <c r="R228" s="225">
        <f t="shared" si="14"/>
      </c>
      <c r="T228" s="217"/>
      <c r="U228" s="113"/>
      <c r="V228" s="37"/>
    </row>
    <row r="229" spans="2:22" ht="18.75" customHeight="1">
      <c r="B229" s="297"/>
      <c r="C229" s="153" t="s">
        <v>194</v>
      </c>
      <c r="D229" s="170"/>
      <c r="E229" s="126"/>
      <c r="F229" s="126"/>
      <c r="G229" s="137"/>
      <c r="H229" s="138"/>
      <c r="I229" s="138"/>
      <c r="J229" s="138"/>
      <c r="K229" s="139"/>
      <c r="L229" s="139"/>
      <c r="M229" s="139"/>
      <c r="N229" s="139"/>
      <c r="O229" s="231">
        <f t="shared" si="12"/>
        <v>0</v>
      </c>
      <c r="P229" s="232">
        <f t="shared" si="13"/>
        <v>0</v>
      </c>
      <c r="Q229" s="224">
        <f t="shared" si="15"/>
        <v>1</v>
      </c>
      <c r="R229" s="225">
        <f t="shared" si="14"/>
      </c>
      <c r="V229" s="37"/>
    </row>
    <row r="230" spans="2:22" ht="18.75" customHeight="1" thickBot="1">
      <c r="B230" s="299"/>
      <c r="C230" s="165" t="s">
        <v>195</v>
      </c>
      <c r="D230" s="171"/>
      <c r="E230" s="127"/>
      <c r="F230" s="127"/>
      <c r="G230" s="140"/>
      <c r="H230" s="141"/>
      <c r="I230" s="141"/>
      <c r="J230" s="141"/>
      <c r="K230" s="142"/>
      <c r="L230" s="142"/>
      <c r="M230" s="142"/>
      <c r="N230" s="142"/>
      <c r="O230" s="233">
        <f t="shared" si="12"/>
        <v>0</v>
      </c>
      <c r="P230" s="234">
        <f t="shared" si="13"/>
        <v>0</v>
      </c>
      <c r="Q230" s="227">
        <f t="shared" si="15"/>
        <v>1</v>
      </c>
      <c r="R230" s="228">
        <f t="shared" si="14"/>
      </c>
      <c r="U230" s="37"/>
      <c r="V230" s="37"/>
    </row>
    <row r="231" spans="2:22" ht="18.75" customHeight="1">
      <c r="B231" s="269">
        <v>44</v>
      </c>
      <c r="C231" s="166" t="s">
        <v>9</v>
      </c>
      <c r="D231" s="172"/>
      <c r="E231" s="128"/>
      <c r="F231" s="128"/>
      <c r="G231" s="143"/>
      <c r="H231" s="144"/>
      <c r="I231" s="144"/>
      <c r="J231" s="144"/>
      <c r="K231" s="145"/>
      <c r="L231" s="145"/>
      <c r="M231" s="145"/>
      <c r="N231" s="145"/>
      <c r="O231" s="229">
        <f t="shared" si="12"/>
        <v>0</v>
      </c>
      <c r="P231" s="230">
        <f t="shared" si="13"/>
        <v>0</v>
      </c>
      <c r="Q231" s="236">
        <f t="shared" si="15"/>
        <v>1</v>
      </c>
      <c r="R231" s="237">
        <f t="shared" si="14"/>
      </c>
      <c r="U231" s="37"/>
      <c r="V231" s="37"/>
    </row>
    <row r="232" spans="2:22" ht="18.75" customHeight="1">
      <c r="B232" s="268"/>
      <c r="C232" s="167" t="s">
        <v>10</v>
      </c>
      <c r="D232" s="173"/>
      <c r="E232" s="129"/>
      <c r="F232" s="129"/>
      <c r="G232" s="146"/>
      <c r="H232" s="147"/>
      <c r="I232" s="147"/>
      <c r="J232" s="147"/>
      <c r="K232" s="148"/>
      <c r="L232" s="148"/>
      <c r="M232" s="148"/>
      <c r="N232" s="148"/>
      <c r="O232" s="231">
        <f t="shared" si="12"/>
        <v>0</v>
      </c>
      <c r="P232" s="232">
        <f t="shared" si="13"/>
        <v>0</v>
      </c>
      <c r="Q232" s="224">
        <f t="shared" si="15"/>
        <v>1</v>
      </c>
      <c r="R232" s="225">
        <f t="shared" si="14"/>
      </c>
      <c r="U232" s="37"/>
      <c r="V232" s="37"/>
    </row>
    <row r="233" spans="2:22" ht="18.75" customHeight="1">
      <c r="B233" s="268"/>
      <c r="C233" s="167" t="s">
        <v>11</v>
      </c>
      <c r="D233" s="173"/>
      <c r="E233" s="129"/>
      <c r="F233" s="129"/>
      <c r="G233" s="146"/>
      <c r="H233" s="147"/>
      <c r="I233" s="147"/>
      <c r="J233" s="147"/>
      <c r="K233" s="148"/>
      <c r="L233" s="148"/>
      <c r="M233" s="148"/>
      <c r="N233" s="148"/>
      <c r="O233" s="231">
        <f t="shared" si="12"/>
        <v>0</v>
      </c>
      <c r="P233" s="232">
        <f t="shared" si="13"/>
        <v>0</v>
      </c>
      <c r="Q233" s="224">
        <f t="shared" si="15"/>
        <v>1</v>
      </c>
      <c r="R233" s="225">
        <f t="shared" si="14"/>
      </c>
      <c r="U233" s="37"/>
      <c r="V233" s="37"/>
    </row>
    <row r="234" spans="2:22" ht="18.75" customHeight="1">
      <c r="B234" s="297"/>
      <c r="C234" s="153" t="s">
        <v>194</v>
      </c>
      <c r="D234" s="170"/>
      <c r="E234" s="126"/>
      <c r="F234" s="126"/>
      <c r="G234" s="137"/>
      <c r="H234" s="138"/>
      <c r="I234" s="138"/>
      <c r="J234" s="138"/>
      <c r="K234" s="139"/>
      <c r="L234" s="139"/>
      <c r="M234" s="139"/>
      <c r="N234" s="139"/>
      <c r="O234" s="231">
        <f t="shared" si="12"/>
        <v>0</v>
      </c>
      <c r="P234" s="232">
        <f t="shared" si="13"/>
        <v>0</v>
      </c>
      <c r="Q234" s="224">
        <f t="shared" si="15"/>
        <v>1</v>
      </c>
      <c r="R234" s="225">
        <f t="shared" si="14"/>
      </c>
      <c r="U234" s="37"/>
      <c r="V234" s="37"/>
    </row>
    <row r="235" spans="2:22" ht="18.75" customHeight="1" thickBot="1">
      <c r="B235" s="299"/>
      <c r="C235" s="165" t="s">
        <v>195</v>
      </c>
      <c r="D235" s="171"/>
      <c r="E235" s="127"/>
      <c r="F235" s="127"/>
      <c r="G235" s="140"/>
      <c r="H235" s="141"/>
      <c r="I235" s="141"/>
      <c r="J235" s="141"/>
      <c r="K235" s="142"/>
      <c r="L235" s="142"/>
      <c r="M235" s="142"/>
      <c r="N235" s="142"/>
      <c r="O235" s="233">
        <f t="shared" si="12"/>
        <v>0</v>
      </c>
      <c r="P235" s="234">
        <f t="shared" si="13"/>
        <v>0</v>
      </c>
      <c r="Q235" s="227">
        <f t="shared" si="15"/>
        <v>1</v>
      </c>
      <c r="R235" s="228">
        <f t="shared" si="14"/>
      </c>
      <c r="U235" s="37"/>
      <c r="V235" s="37"/>
    </row>
    <row r="236" spans="2:22" ht="18.75" customHeight="1">
      <c r="B236" s="269">
        <v>45</v>
      </c>
      <c r="C236" s="166" t="s">
        <v>9</v>
      </c>
      <c r="D236" s="172"/>
      <c r="E236" s="128"/>
      <c r="F236" s="128"/>
      <c r="G236" s="143"/>
      <c r="H236" s="144"/>
      <c r="I236" s="144"/>
      <c r="J236" s="144"/>
      <c r="K236" s="145"/>
      <c r="L236" s="145"/>
      <c r="M236" s="145"/>
      <c r="N236" s="145"/>
      <c r="O236" s="229">
        <f t="shared" si="12"/>
        <v>0</v>
      </c>
      <c r="P236" s="230">
        <f t="shared" si="13"/>
        <v>0</v>
      </c>
      <c r="Q236" s="236">
        <f t="shared" si="15"/>
        <v>1</v>
      </c>
      <c r="R236" s="237">
        <f t="shared" si="14"/>
      </c>
      <c r="U236" s="37"/>
      <c r="V236" s="37"/>
    </row>
    <row r="237" spans="2:22" ht="18.75" customHeight="1">
      <c r="B237" s="268"/>
      <c r="C237" s="167" t="s">
        <v>10</v>
      </c>
      <c r="D237" s="173"/>
      <c r="E237" s="129"/>
      <c r="F237" s="129"/>
      <c r="G237" s="146"/>
      <c r="H237" s="147"/>
      <c r="I237" s="147"/>
      <c r="J237" s="147"/>
      <c r="K237" s="148"/>
      <c r="L237" s="148"/>
      <c r="M237" s="148"/>
      <c r="N237" s="148"/>
      <c r="O237" s="231">
        <f t="shared" si="12"/>
        <v>0</v>
      </c>
      <c r="P237" s="232">
        <f t="shared" si="13"/>
        <v>0</v>
      </c>
      <c r="Q237" s="224">
        <f t="shared" si="15"/>
        <v>1</v>
      </c>
      <c r="R237" s="225">
        <f t="shared" si="14"/>
      </c>
      <c r="U237" s="37"/>
      <c r="V237" s="37"/>
    </row>
    <row r="238" spans="2:22" ht="18.75" customHeight="1">
      <c r="B238" s="268"/>
      <c r="C238" s="167" t="s">
        <v>11</v>
      </c>
      <c r="D238" s="173"/>
      <c r="E238" s="129"/>
      <c r="F238" s="129"/>
      <c r="G238" s="146"/>
      <c r="H238" s="147"/>
      <c r="I238" s="147"/>
      <c r="J238" s="147"/>
      <c r="K238" s="148"/>
      <c r="L238" s="148"/>
      <c r="M238" s="148"/>
      <c r="N238" s="148"/>
      <c r="O238" s="231">
        <f t="shared" si="12"/>
        <v>0</v>
      </c>
      <c r="P238" s="232">
        <f t="shared" si="13"/>
        <v>0</v>
      </c>
      <c r="Q238" s="224">
        <f t="shared" si="15"/>
        <v>1</v>
      </c>
      <c r="R238" s="225">
        <f t="shared" si="14"/>
      </c>
      <c r="U238" s="37"/>
      <c r="V238" s="37"/>
    </row>
    <row r="239" spans="2:22" ht="18.75" customHeight="1">
      <c r="B239" s="297"/>
      <c r="C239" s="153" t="s">
        <v>194</v>
      </c>
      <c r="D239" s="170"/>
      <c r="E239" s="126"/>
      <c r="F239" s="126"/>
      <c r="G239" s="137"/>
      <c r="H239" s="138"/>
      <c r="I239" s="138"/>
      <c r="J239" s="138"/>
      <c r="K239" s="139"/>
      <c r="L239" s="139"/>
      <c r="M239" s="139"/>
      <c r="N239" s="139"/>
      <c r="O239" s="231">
        <f t="shared" si="12"/>
        <v>0</v>
      </c>
      <c r="P239" s="232">
        <f t="shared" si="13"/>
        <v>0</v>
      </c>
      <c r="Q239" s="224">
        <f t="shared" si="15"/>
        <v>1</v>
      </c>
      <c r="R239" s="225">
        <f t="shared" si="14"/>
      </c>
      <c r="U239" s="37"/>
      <c r="V239" s="37"/>
    </row>
    <row r="240" spans="2:22" ht="18.75" customHeight="1" thickBot="1">
      <c r="B240" s="299"/>
      <c r="C240" s="165" t="s">
        <v>195</v>
      </c>
      <c r="D240" s="171"/>
      <c r="E240" s="127"/>
      <c r="F240" s="127"/>
      <c r="G240" s="140"/>
      <c r="H240" s="141"/>
      <c r="I240" s="141"/>
      <c r="J240" s="141"/>
      <c r="K240" s="142"/>
      <c r="L240" s="142"/>
      <c r="M240" s="142"/>
      <c r="N240" s="142"/>
      <c r="O240" s="233">
        <f t="shared" si="12"/>
        <v>0</v>
      </c>
      <c r="P240" s="234">
        <f t="shared" si="13"/>
        <v>0</v>
      </c>
      <c r="Q240" s="227">
        <f t="shared" si="15"/>
        <v>1</v>
      </c>
      <c r="R240" s="228">
        <f t="shared" si="14"/>
      </c>
      <c r="U240" s="37"/>
      <c r="V240" s="37"/>
    </row>
    <row r="241" spans="2:22" ht="18.75" customHeight="1">
      <c r="B241" s="269">
        <v>46</v>
      </c>
      <c r="C241" s="166" t="s">
        <v>9</v>
      </c>
      <c r="D241" s="172"/>
      <c r="E241" s="128"/>
      <c r="F241" s="128"/>
      <c r="G241" s="143"/>
      <c r="H241" s="144"/>
      <c r="I241" s="144"/>
      <c r="J241" s="144"/>
      <c r="K241" s="145"/>
      <c r="L241" s="145"/>
      <c r="M241" s="145"/>
      <c r="N241" s="145"/>
      <c r="O241" s="229">
        <f t="shared" si="12"/>
        <v>0</v>
      </c>
      <c r="P241" s="230">
        <f t="shared" si="13"/>
        <v>0</v>
      </c>
      <c r="Q241" s="236">
        <f t="shared" si="15"/>
        <v>1</v>
      </c>
      <c r="R241" s="237">
        <f t="shared" si="14"/>
      </c>
      <c r="U241" s="37"/>
      <c r="V241" s="37"/>
    </row>
    <row r="242" spans="2:22" ht="18.75" customHeight="1">
      <c r="B242" s="268"/>
      <c r="C242" s="167" t="s">
        <v>10</v>
      </c>
      <c r="D242" s="173"/>
      <c r="E242" s="129"/>
      <c r="F242" s="129"/>
      <c r="G242" s="146"/>
      <c r="H242" s="147"/>
      <c r="I242" s="147"/>
      <c r="J242" s="147"/>
      <c r="K242" s="148"/>
      <c r="L242" s="148"/>
      <c r="M242" s="148"/>
      <c r="N242" s="148"/>
      <c r="O242" s="231">
        <f t="shared" si="12"/>
        <v>0</v>
      </c>
      <c r="P242" s="232">
        <f t="shared" si="13"/>
        <v>0</v>
      </c>
      <c r="Q242" s="224">
        <f t="shared" si="15"/>
        <v>1</v>
      </c>
      <c r="R242" s="225">
        <f t="shared" si="14"/>
      </c>
      <c r="U242" s="37"/>
      <c r="V242" s="37"/>
    </row>
    <row r="243" spans="2:22" ht="18.75" customHeight="1">
      <c r="B243" s="268"/>
      <c r="C243" s="167" t="s">
        <v>11</v>
      </c>
      <c r="D243" s="173"/>
      <c r="E243" s="129"/>
      <c r="F243" s="129"/>
      <c r="G243" s="146"/>
      <c r="H243" s="147"/>
      <c r="I243" s="147"/>
      <c r="J243" s="147"/>
      <c r="K243" s="148"/>
      <c r="L243" s="148"/>
      <c r="M243" s="148"/>
      <c r="N243" s="148"/>
      <c r="O243" s="231">
        <f t="shared" si="12"/>
        <v>0</v>
      </c>
      <c r="P243" s="232">
        <f t="shared" si="13"/>
        <v>0</v>
      </c>
      <c r="Q243" s="224">
        <f t="shared" si="15"/>
        <v>1</v>
      </c>
      <c r="R243" s="225">
        <f t="shared" si="14"/>
      </c>
      <c r="U243" s="37"/>
      <c r="V243" s="37"/>
    </row>
    <row r="244" spans="2:22" ht="18.75" customHeight="1">
      <c r="B244" s="297"/>
      <c r="C244" s="153" t="s">
        <v>194</v>
      </c>
      <c r="D244" s="170"/>
      <c r="E244" s="126"/>
      <c r="F244" s="126"/>
      <c r="G244" s="137"/>
      <c r="H244" s="138"/>
      <c r="I244" s="138"/>
      <c r="J244" s="138"/>
      <c r="K244" s="139"/>
      <c r="L244" s="139"/>
      <c r="M244" s="139"/>
      <c r="N244" s="139"/>
      <c r="O244" s="231">
        <f t="shared" si="12"/>
        <v>0</v>
      </c>
      <c r="P244" s="232">
        <f t="shared" si="13"/>
        <v>0</v>
      </c>
      <c r="Q244" s="224">
        <f t="shared" si="15"/>
        <v>1</v>
      </c>
      <c r="R244" s="225">
        <f t="shared" si="14"/>
      </c>
      <c r="U244" s="37"/>
      <c r="V244" s="37"/>
    </row>
    <row r="245" spans="2:22" ht="18.75" customHeight="1" thickBot="1">
      <c r="B245" s="299"/>
      <c r="C245" s="165" t="s">
        <v>195</v>
      </c>
      <c r="D245" s="171"/>
      <c r="E245" s="127"/>
      <c r="F245" s="127"/>
      <c r="G245" s="140"/>
      <c r="H245" s="141"/>
      <c r="I245" s="141"/>
      <c r="J245" s="141"/>
      <c r="K245" s="142"/>
      <c r="L245" s="142"/>
      <c r="M245" s="142"/>
      <c r="N245" s="142"/>
      <c r="O245" s="233">
        <f t="shared" si="12"/>
        <v>0</v>
      </c>
      <c r="P245" s="234">
        <f t="shared" si="13"/>
        <v>0</v>
      </c>
      <c r="Q245" s="227">
        <f t="shared" si="15"/>
        <v>1</v>
      </c>
      <c r="R245" s="228">
        <f t="shared" si="14"/>
      </c>
      <c r="U245" s="37"/>
      <c r="V245" s="37"/>
    </row>
    <row r="246" spans="2:22" ht="18.75" customHeight="1">
      <c r="B246" s="269">
        <v>47</v>
      </c>
      <c r="C246" s="166" t="s">
        <v>9</v>
      </c>
      <c r="D246" s="172"/>
      <c r="E246" s="128"/>
      <c r="F246" s="128"/>
      <c r="G246" s="143"/>
      <c r="H246" s="144"/>
      <c r="I246" s="144"/>
      <c r="J246" s="144"/>
      <c r="K246" s="145"/>
      <c r="L246" s="145"/>
      <c r="M246" s="145"/>
      <c r="N246" s="145"/>
      <c r="O246" s="229">
        <f t="shared" si="12"/>
        <v>0</v>
      </c>
      <c r="P246" s="230">
        <f t="shared" si="13"/>
        <v>0</v>
      </c>
      <c r="Q246" s="236">
        <f t="shared" si="15"/>
        <v>1</v>
      </c>
      <c r="R246" s="237">
        <f t="shared" si="14"/>
      </c>
      <c r="U246" s="37"/>
      <c r="V246" s="37"/>
    </row>
    <row r="247" spans="2:22" ht="18.75" customHeight="1">
      <c r="B247" s="268"/>
      <c r="C247" s="167" t="s">
        <v>10</v>
      </c>
      <c r="D247" s="173"/>
      <c r="E247" s="129"/>
      <c r="F247" s="129"/>
      <c r="G247" s="146"/>
      <c r="H247" s="147"/>
      <c r="I247" s="147"/>
      <c r="J247" s="147"/>
      <c r="K247" s="148"/>
      <c r="L247" s="148"/>
      <c r="M247" s="148"/>
      <c r="N247" s="148"/>
      <c r="O247" s="231">
        <f t="shared" si="12"/>
        <v>0</v>
      </c>
      <c r="P247" s="232">
        <f t="shared" si="13"/>
        <v>0</v>
      </c>
      <c r="Q247" s="224">
        <f t="shared" si="15"/>
        <v>1</v>
      </c>
      <c r="R247" s="225">
        <f t="shared" si="14"/>
      </c>
      <c r="U247" s="37"/>
      <c r="V247" s="37"/>
    </row>
    <row r="248" spans="2:22" ht="18.75" customHeight="1">
      <c r="B248" s="268"/>
      <c r="C248" s="167" t="s">
        <v>11</v>
      </c>
      <c r="D248" s="173"/>
      <c r="E248" s="129"/>
      <c r="F248" s="129"/>
      <c r="G248" s="146"/>
      <c r="H248" s="147"/>
      <c r="I248" s="147"/>
      <c r="J248" s="147"/>
      <c r="K248" s="148"/>
      <c r="L248" s="148"/>
      <c r="M248" s="148"/>
      <c r="N248" s="148"/>
      <c r="O248" s="231">
        <f t="shared" si="12"/>
        <v>0</v>
      </c>
      <c r="P248" s="232">
        <f t="shared" si="13"/>
        <v>0</v>
      </c>
      <c r="Q248" s="224">
        <f t="shared" si="15"/>
        <v>1</v>
      </c>
      <c r="R248" s="225">
        <f t="shared" si="14"/>
      </c>
      <c r="U248" s="37"/>
      <c r="V248" s="37"/>
    </row>
    <row r="249" spans="2:22" ht="18.75" customHeight="1">
      <c r="B249" s="297"/>
      <c r="C249" s="153" t="s">
        <v>194</v>
      </c>
      <c r="D249" s="170"/>
      <c r="E249" s="126"/>
      <c r="F249" s="126"/>
      <c r="G249" s="137"/>
      <c r="H249" s="138"/>
      <c r="I249" s="138"/>
      <c r="J249" s="138"/>
      <c r="K249" s="139"/>
      <c r="L249" s="139"/>
      <c r="M249" s="139"/>
      <c r="N249" s="139"/>
      <c r="O249" s="231">
        <f t="shared" si="12"/>
        <v>0</v>
      </c>
      <c r="P249" s="232">
        <f t="shared" si="13"/>
        <v>0</v>
      </c>
      <c r="Q249" s="224">
        <f t="shared" si="15"/>
        <v>1</v>
      </c>
      <c r="R249" s="225">
        <f t="shared" si="14"/>
      </c>
      <c r="U249" s="37"/>
      <c r="V249" s="37"/>
    </row>
    <row r="250" spans="2:22" ht="18.75" customHeight="1" thickBot="1">
      <c r="B250" s="299"/>
      <c r="C250" s="165" t="s">
        <v>195</v>
      </c>
      <c r="D250" s="171"/>
      <c r="E250" s="127"/>
      <c r="F250" s="127"/>
      <c r="G250" s="140"/>
      <c r="H250" s="141"/>
      <c r="I250" s="141"/>
      <c r="J250" s="141"/>
      <c r="K250" s="142"/>
      <c r="L250" s="142"/>
      <c r="M250" s="142"/>
      <c r="N250" s="142"/>
      <c r="O250" s="233">
        <f t="shared" si="12"/>
        <v>0</v>
      </c>
      <c r="P250" s="234">
        <f t="shared" si="13"/>
        <v>0</v>
      </c>
      <c r="Q250" s="227">
        <f t="shared" si="15"/>
        <v>1</v>
      </c>
      <c r="R250" s="228">
        <f t="shared" si="14"/>
      </c>
      <c r="U250" s="37"/>
      <c r="V250" s="37"/>
    </row>
    <row r="251" spans="2:22" ht="18.75" customHeight="1">
      <c r="B251" s="269">
        <v>48</v>
      </c>
      <c r="C251" s="166" t="s">
        <v>9</v>
      </c>
      <c r="D251" s="172"/>
      <c r="E251" s="128"/>
      <c r="F251" s="128"/>
      <c r="G251" s="143"/>
      <c r="H251" s="144"/>
      <c r="I251" s="144"/>
      <c r="J251" s="144"/>
      <c r="K251" s="145"/>
      <c r="L251" s="145"/>
      <c r="M251" s="145"/>
      <c r="N251" s="145"/>
      <c r="O251" s="229">
        <f t="shared" si="12"/>
        <v>0</v>
      </c>
      <c r="P251" s="230">
        <f t="shared" si="13"/>
        <v>0</v>
      </c>
      <c r="Q251" s="236">
        <f t="shared" si="15"/>
        <v>1</v>
      </c>
      <c r="R251" s="237">
        <f t="shared" si="14"/>
      </c>
      <c r="U251" s="37"/>
      <c r="V251" s="37"/>
    </row>
    <row r="252" spans="2:22" ht="18.75" customHeight="1">
      <c r="B252" s="268"/>
      <c r="C252" s="167" t="s">
        <v>10</v>
      </c>
      <c r="D252" s="173"/>
      <c r="E252" s="129"/>
      <c r="F252" s="129"/>
      <c r="G252" s="146"/>
      <c r="H252" s="147"/>
      <c r="I252" s="147"/>
      <c r="J252" s="147"/>
      <c r="K252" s="148"/>
      <c r="L252" s="148"/>
      <c r="M252" s="148"/>
      <c r="N252" s="148"/>
      <c r="O252" s="231">
        <f t="shared" si="12"/>
        <v>0</v>
      </c>
      <c r="P252" s="232">
        <f t="shared" si="13"/>
        <v>0</v>
      </c>
      <c r="Q252" s="224">
        <f t="shared" si="15"/>
        <v>1</v>
      </c>
      <c r="R252" s="225">
        <f t="shared" si="14"/>
      </c>
      <c r="U252" s="37"/>
      <c r="V252" s="37"/>
    </row>
    <row r="253" spans="2:22" ht="18.75" customHeight="1">
      <c r="B253" s="268"/>
      <c r="C253" s="167" t="s">
        <v>11</v>
      </c>
      <c r="D253" s="173"/>
      <c r="E253" s="129"/>
      <c r="F253" s="129"/>
      <c r="G253" s="146"/>
      <c r="H253" s="147"/>
      <c r="I253" s="147"/>
      <c r="J253" s="147"/>
      <c r="K253" s="148"/>
      <c r="L253" s="148"/>
      <c r="M253" s="148"/>
      <c r="N253" s="148"/>
      <c r="O253" s="231">
        <f t="shared" si="12"/>
        <v>0</v>
      </c>
      <c r="P253" s="232">
        <f t="shared" si="13"/>
        <v>0</v>
      </c>
      <c r="Q253" s="224">
        <f t="shared" si="15"/>
        <v>1</v>
      </c>
      <c r="R253" s="225">
        <f t="shared" si="14"/>
      </c>
      <c r="U253" s="37"/>
      <c r="V253" s="37"/>
    </row>
    <row r="254" spans="2:22" ht="18.75" customHeight="1">
      <c r="B254" s="297"/>
      <c r="C254" s="153" t="s">
        <v>194</v>
      </c>
      <c r="D254" s="170"/>
      <c r="E254" s="126"/>
      <c r="F254" s="126"/>
      <c r="G254" s="137"/>
      <c r="H254" s="138"/>
      <c r="I254" s="138"/>
      <c r="J254" s="138"/>
      <c r="K254" s="139"/>
      <c r="L254" s="139"/>
      <c r="M254" s="139"/>
      <c r="N254" s="139"/>
      <c r="O254" s="231">
        <f t="shared" si="12"/>
        <v>0</v>
      </c>
      <c r="P254" s="232">
        <f t="shared" si="13"/>
        <v>0</v>
      </c>
      <c r="Q254" s="224">
        <f t="shared" si="15"/>
        <v>1</v>
      </c>
      <c r="R254" s="225">
        <f t="shared" si="14"/>
      </c>
      <c r="U254" s="37"/>
      <c r="V254" s="37"/>
    </row>
    <row r="255" spans="2:22" ht="18.75" customHeight="1" thickBot="1">
      <c r="B255" s="299"/>
      <c r="C255" s="165" t="s">
        <v>195</v>
      </c>
      <c r="D255" s="171"/>
      <c r="E255" s="127"/>
      <c r="F255" s="127"/>
      <c r="G255" s="140"/>
      <c r="H255" s="141"/>
      <c r="I255" s="141"/>
      <c r="J255" s="141"/>
      <c r="K255" s="142"/>
      <c r="L255" s="142"/>
      <c r="M255" s="142"/>
      <c r="N255" s="142"/>
      <c r="O255" s="233">
        <f t="shared" si="12"/>
        <v>0</v>
      </c>
      <c r="P255" s="234">
        <f t="shared" si="13"/>
        <v>0</v>
      </c>
      <c r="Q255" s="227">
        <f t="shared" si="15"/>
        <v>1</v>
      </c>
      <c r="R255" s="228">
        <f t="shared" si="14"/>
      </c>
      <c r="U255" s="37"/>
      <c r="V255" s="37"/>
    </row>
    <row r="256" spans="2:22" ht="18.75" customHeight="1">
      <c r="B256" s="269">
        <v>49</v>
      </c>
      <c r="C256" s="166" t="s">
        <v>9</v>
      </c>
      <c r="D256" s="172"/>
      <c r="E256" s="128"/>
      <c r="F256" s="128"/>
      <c r="G256" s="143"/>
      <c r="H256" s="144"/>
      <c r="I256" s="144"/>
      <c r="J256" s="144"/>
      <c r="K256" s="145"/>
      <c r="L256" s="145"/>
      <c r="M256" s="145"/>
      <c r="N256" s="145"/>
      <c r="O256" s="229">
        <f t="shared" si="12"/>
        <v>0</v>
      </c>
      <c r="P256" s="230">
        <f t="shared" si="13"/>
        <v>0</v>
      </c>
      <c r="Q256" s="236">
        <f t="shared" si="15"/>
        <v>1</v>
      </c>
      <c r="R256" s="237">
        <f t="shared" si="14"/>
      </c>
      <c r="U256" s="37"/>
      <c r="V256" s="37"/>
    </row>
    <row r="257" spans="2:22" ht="18.75" customHeight="1">
      <c r="B257" s="268"/>
      <c r="C257" s="167" t="s">
        <v>10</v>
      </c>
      <c r="D257" s="173"/>
      <c r="E257" s="129"/>
      <c r="F257" s="129"/>
      <c r="G257" s="146"/>
      <c r="H257" s="147"/>
      <c r="I257" s="147"/>
      <c r="J257" s="147"/>
      <c r="K257" s="148"/>
      <c r="L257" s="148"/>
      <c r="M257" s="148"/>
      <c r="N257" s="148"/>
      <c r="O257" s="231">
        <f t="shared" si="12"/>
        <v>0</v>
      </c>
      <c r="P257" s="232">
        <f t="shared" si="13"/>
        <v>0</v>
      </c>
      <c r="Q257" s="224">
        <f t="shared" si="15"/>
        <v>1</v>
      </c>
      <c r="R257" s="225">
        <f t="shared" si="14"/>
      </c>
      <c r="U257" s="37"/>
      <c r="V257" s="37"/>
    </row>
    <row r="258" spans="2:22" ht="18.75" customHeight="1">
      <c r="B258" s="268"/>
      <c r="C258" s="167" t="s">
        <v>11</v>
      </c>
      <c r="D258" s="173"/>
      <c r="E258" s="129"/>
      <c r="F258" s="129"/>
      <c r="G258" s="146"/>
      <c r="H258" s="147"/>
      <c r="I258" s="147"/>
      <c r="J258" s="147"/>
      <c r="K258" s="148"/>
      <c r="L258" s="148"/>
      <c r="M258" s="148"/>
      <c r="N258" s="148"/>
      <c r="O258" s="231">
        <f t="shared" si="12"/>
        <v>0</v>
      </c>
      <c r="P258" s="232">
        <f t="shared" si="13"/>
        <v>0</v>
      </c>
      <c r="Q258" s="224">
        <f t="shared" si="15"/>
        <v>1</v>
      </c>
      <c r="R258" s="225">
        <f t="shared" si="14"/>
      </c>
      <c r="U258" s="37"/>
      <c r="V258" s="37"/>
    </row>
    <row r="259" spans="2:22" ht="18.75" customHeight="1">
      <c r="B259" s="297"/>
      <c r="C259" s="153" t="s">
        <v>194</v>
      </c>
      <c r="D259" s="170"/>
      <c r="E259" s="126"/>
      <c r="F259" s="126"/>
      <c r="G259" s="137"/>
      <c r="H259" s="138"/>
      <c r="I259" s="138"/>
      <c r="J259" s="138"/>
      <c r="K259" s="139"/>
      <c r="L259" s="139"/>
      <c r="M259" s="139"/>
      <c r="N259" s="139"/>
      <c r="O259" s="231">
        <f t="shared" si="12"/>
        <v>0</v>
      </c>
      <c r="P259" s="232">
        <f t="shared" si="13"/>
        <v>0</v>
      </c>
      <c r="Q259" s="224">
        <f t="shared" si="15"/>
        <v>1</v>
      </c>
      <c r="R259" s="225">
        <f t="shared" si="14"/>
      </c>
      <c r="U259" s="37"/>
      <c r="V259" s="37"/>
    </row>
    <row r="260" spans="2:22" ht="18.75" customHeight="1" thickBot="1">
      <c r="B260" s="299"/>
      <c r="C260" s="165" t="s">
        <v>195</v>
      </c>
      <c r="D260" s="171"/>
      <c r="E260" s="127"/>
      <c r="F260" s="127"/>
      <c r="G260" s="140"/>
      <c r="H260" s="141"/>
      <c r="I260" s="141"/>
      <c r="J260" s="141"/>
      <c r="K260" s="142"/>
      <c r="L260" s="142"/>
      <c r="M260" s="142"/>
      <c r="N260" s="142"/>
      <c r="O260" s="233">
        <f t="shared" si="12"/>
        <v>0</v>
      </c>
      <c r="P260" s="234">
        <f t="shared" si="13"/>
        <v>0</v>
      </c>
      <c r="Q260" s="227">
        <f t="shared" si="15"/>
        <v>1</v>
      </c>
      <c r="R260" s="228">
        <f t="shared" si="14"/>
      </c>
      <c r="U260" s="37"/>
      <c r="V260" s="37"/>
    </row>
    <row r="261" spans="2:22" ht="18.75" customHeight="1">
      <c r="B261" s="269">
        <v>50</v>
      </c>
      <c r="C261" s="166" t="s">
        <v>9</v>
      </c>
      <c r="D261" s="172"/>
      <c r="E261" s="128"/>
      <c r="F261" s="128"/>
      <c r="G261" s="143"/>
      <c r="H261" s="144"/>
      <c r="I261" s="144"/>
      <c r="J261" s="144"/>
      <c r="K261" s="145"/>
      <c r="L261" s="145"/>
      <c r="M261" s="145"/>
      <c r="N261" s="145"/>
      <c r="O261" s="229">
        <f t="shared" si="12"/>
        <v>0</v>
      </c>
      <c r="P261" s="230">
        <f t="shared" si="13"/>
        <v>0</v>
      </c>
      <c r="Q261" s="236">
        <f t="shared" si="15"/>
        <v>1</v>
      </c>
      <c r="R261" s="237">
        <f t="shared" si="14"/>
      </c>
      <c r="U261" s="37"/>
      <c r="V261" s="37"/>
    </row>
    <row r="262" spans="2:22" ht="18.75" customHeight="1">
      <c r="B262" s="268"/>
      <c r="C262" s="167" t="s">
        <v>10</v>
      </c>
      <c r="D262" s="173"/>
      <c r="E262" s="129"/>
      <c r="F262" s="129"/>
      <c r="G262" s="146"/>
      <c r="H262" s="147"/>
      <c r="I262" s="147"/>
      <c r="J262" s="147"/>
      <c r="K262" s="148"/>
      <c r="L262" s="148"/>
      <c r="M262" s="148"/>
      <c r="N262" s="148"/>
      <c r="O262" s="231">
        <f t="shared" si="12"/>
        <v>0</v>
      </c>
      <c r="P262" s="232">
        <f t="shared" si="13"/>
        <v>0</v>
      </c>
      <c r="Q262" s="224">
        <f t="shared" si="15"/>
        <v>1</v>
      </c>
      <c r="R262" s="225">
        <f t="shared" si="14"/>
      </c>
      <c r="U262" s="37"/>
      <c r="V262" s="37"/>
    </row>
    <row r="263" spans="2:22" ht="18.75" customHeight="1">
      <c r="B263" s="268"/>
      <c r="C263" s="167" t="s">
        <v>11</v>
      </c>
      <c r="D263" s="173"/>
      <c r="E263" s="129"/>
      <c r="F263" s="129"/>
      <c r="G263" s="146"/>
      <c r="H263" s="147"/>
      <c r="I263" s="147"/>
      <c r="J263" s="147"/>
      <c r="K263" s="148"/>
      <c r="L263" s="148"/>
      <c r="M263" s="148"/>
      <c r="N263" s="148"/>
      <c r="O263" s="231">
        <f t="shared" si="12"/>
        <v>0</v>
      </c>
      <c r="P263" s="232">
        <f t="shared" si="13"/>
        <v>0</v>
      </c>
      <c r="Q263" s="224">
        <f t="shared" si="15"/>
        <v>1</v>
      </c>
      <c r="R263" s="225">
        <f t="shared" si="14"/>
      </c>
      <c r="U263" s="37"/>
      <c r="V263" s="37"/>
    </row>
    <row r="264" spans="2:22" ht="18.75" customHeight="1">
      <c r="B264" s="297"/>
      <c r="C264" s="153" t="s">
        <v>194</v>
      </c>
      <c r="D264" s="170"/>
      <c r="E264" s="126"/>
      <c r="F264" s="126"/>
      <c r="G264" s="137"/>
      <c r="H264" s="138"/>
      <c r="I264" s="138"/>
      <c r="J264" s="138"/>
      <c r="K264" s="139"/>
      <c r="L264" s="139"/>
      <c r="M264" s="139"/>
      <c r="N264" s="139"/>
      <c r="O264" s="231">
        <f t="shared" si="12"/>
        <v>0</v>
      </c>
      <c r="P264" s="232">
        <f t="shared" si="13"/>
        <v>0</v>
      </c>
      <c r="Q264" s="224">
        <f t="shared" si="15"/>
        <v>1</v>
      </c>
      <c r="R264" s="225">
        <f t="shared" si="14"/>
      </c>
      <c r="U264" s="37"/>
      <c r="V264" s="37"/>
    </row>
    <row r="265" spans="2:22" ht="18.75" customHeight="1" thickBot="1">
      <c r="B265" s="298"/>
      <c r="C265" s="154" t="s">
        <v>195</v>
      </c>
      <c r="D265" s="174"/>
      <c r="E265" s="130"/>
      <c r="F265" s="130"/>
      <c r="G265" s="149"/>
      <c r="H265" s="150"/>
      <c r="I265" s="150"/>
      <c r="J265" s="150"/>
      <c r="K265" s="151"/>
      <c r="L265" s="151"/>
      <c r="M265" s="151"/>
      <c r="N265" s="151"/>
      <c r="O265" s="235">
        <f t="shared" si="12"/>
        <v>0</v>
      </c>
      <c r="P265" s="265">
        <f t="shared" si="13"/>
        <v>0</v>
      </c>
      <c r="Q265" s="240">
        <f t="shared" si="15"/>
        <v>1</v>
      </c>
      <c r="R265" s="241">
        <f t="shared" si="14"/>
      </c>
      <c r="U265" s="37"/>
      <c r="V265" s="37"/>
    </row>
    <row r="266" spans="2:14" ht="15.75" customHeight="1" thickTop="1">
      <c r="B266" s="5"/>
      <c r="C266" s="5"/>
      <c r="D266" s="6"/>
      <c r="E266" s="6"/>
      <c r="F266" s="6"/>
      <c r="G266" s="6"/>
      <c r="H266" s="8"/>
      <c r="I266" s="8"/>
      <c r="J266" s="8"/>
      <c r="K266" s="8"/>
      <c r="L266" s="8"/>
      <c r="M266" s="8"/>
      <c r="N266" s="8"/>
    </row>
    <row r="267" spans="2:20" ht="26.25" thickBot="1">
      <c r="B267" s="5"/>
      <c r="C267" s="5"/>
      <c r="H267" s="9"/>
      <c r="I267" s="9"/>
      <c r="J267" s="9"/>
      <c r="K267" s="9"/>
      <c r="L267" s="9"/>
      <c r="M267" s="9"/>
      <c r="N267" s="9"/>
      <c r="P267" s="13" t="s">
        <v>94</v>
      </c>
      <c r="Q267" s="13" t="s">
        <v>32</v>
      </c>
      <c r="R267" s="14" t="s">
        <v>37</v>
      </c>
      <c r="T267" s="113"/>
    </row>
    <row r="268" spans="3:20" ht="21.75" customHeight="1" thickBot="1">
      <c r="C268" s="325" t="s">
        <v>31</v>
      </c>
      <c r="D268" s="326"/>
      <c r="E268" s="327"/>
      <c r="F268" s="119">
        <f>COUNT(F16:F265)</f>
        <v>30</v>
      </c>
      <c r="H268" s="324" t="s">
        <v>33</v>
      </c>
      <c r="I268" s="324"/>
      <c r="J268" s="324"/>
      <c r="K268" s="324"/>
      <c r="L268" s="324"/>
      <c r="M268" s="249"/>
      <c r="P268" s="7">
        <f>SUM(O16:O265)/F268</f>
        <v>1.3123359580052494</v>
      </c>
      <c r="Q268" s="7">
        <f>SUM(P16:P265)/F268</f>
        <v>25.153105861767283</v>
      </c>
      <c r="R268" s="215">
        <f>SUM(R16:R265)/F268</f>
        <v>24.51774691358025</v>
      </c>
      <c r="T268" s="113"/>
    </row>
    <row r="269" spans="2:13" ht="21.75" customHeight="1">
      <c r="B269" s="5"/>
      <c r="C269" s="5"/>
      <c r="H269" s="9"/>
      <c r="I269" s="9"/>
      <c r="J269" s="9"/>
      <c r="K269" s="9"/>
      <c r="L269" s="9"/>
      <c r="M269" s="9"/>
    </row>
    <row r="270" spans="2:18" ht="21.75" customHeight="1" thickBot="1">
      <c r="B270" s="4"/>
      <c r="C270" s="4"/>
      <c r="P270" s="345" t="s">
        <v>35</v>
      </c>
      <c r="Q270" s="346"/>
      <c r="R270" s="346"/>
    </row>
    <row r="271" spans="5:20" ht="29.25" customHeight="1" thickBot="1">
      <c r="E271" s="1"/>
      <c r="F271" s="1"/>
      <c r="G271" s="1"/>
      <c r="H271" s="8"/>
      <c r="I271" s="8"/>
      <c r="J271" s="8"/>
      <c r="K271" s="8"/>
      <c r="L271" s="8"/>
      <c r="M271" s="8"/>
      <c r="P271" s="246" t="s">
        <v>93</v>
      </c>
      <c r="Q271" s="247" t="s">
        <v>36</v>
      </c>
      <c r="R271" s="248" t="s">
        <v>34</v>
      </c>
      <c r="T271" s="111" t="s">
        <v>15</v>
      </c>
    </row>
    <row r="272" spans="7:20" ht="21.75" customHeight="1" thickBot="1">
      <c r="G272" s="6"/>
      <c r="H272" s="9"/>
      <c r="I272" s="9"/>
      <c r="J272" s="9"/>
      <c r="K272" s="9"/>
      <c r="P272" s="26">
        <f>P268*25.4</f>
        <v>33.333333333333336</v>
      </c>
      <c r="Q272" s="34">
        <f>Q268*0.9144</f>
        <v>23.000000000000004</v>
      </c>
      <c r="R272" s="215">
        <f>SUM(R16:R265)/F268</f>
        <v>24.51774691358025</v>
      </c>
      <c r="T272" s="112" t="str">
        <f>IF(AND(R272&gt;0,R272&lt;25),"Facile",IF(AND(R272&gt;=25,R272&lt;30),"Modéré",IF(AND(R272&gt;=30,R272&lt;36),"Difficile",IF(R272&gt;=36,"Très difficile",""))))</f>
        <v>Facile</v>
      </c>
    </row>
    <row r="273" spans="4:6" ht="27" customHeight="1">
      <c r="D273" s="324"/>
      <c r="E273" s="324"/>
      <c r="F273" s="324"/>
    </row>
    <row r="274" ht="27" customHeight="1"/>
    <row r="275" spans="17:21" ht="27" customHeight="1">
      <c r="Q275" s="15"/>
      <c r="R275" s="110"/>
      <c r="S275" s="15"/>
      <c r="T275" s="110"/>
      <c r="U275" s="15"/>
    </row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15.75" customHeight="1"/>
    <row r="292" ht="21.75" customHeight="1"/>
    <row r="293" ht="21.75" customHeight="1"/>
    <row r="294" ht="24" customHeight="1"/>
    <row r="295" ht="24" customHeight="1"/>
    <row r="296" ht="18" customHeight="1"/>
    <row r="297" ht="18" customHeight="1"/>
    <row r="298" ht="35.25" customHeight="1"/>
  </sheetData>
  <sheetProtection sheet="1" objects="1" scenarios="1"/>
  <mergeCells count="83">
    <mergeCell ref="T33:U33"/>
    <mergeCell ref="H268:L268"/>
    <mergeCell ref="P270:R270"/>
    <mergeCell ref="T14:U14"/>
    <mergeCell ref="T40:U40"/>
    <mergeCell ref="D14:N14"/>
    <mergeCell ref="H9:P9"/>
    <mergeCell ref="H10:P10"/>
    <mergeCell ref="H11:P11"/>
    <mergeCell ref="B11:D11"/>
    <mergeCell ref="B10:D10"/>
    <mergeCell ref="E9:F9"/>
    <mergeCell ref="E10:F10"/>
    <mergeCell ref="E11:F11"/>
    <mergeCell ref="B66:B70"/>
    <mergeCell ref="B71:B75"/>
    <mergeCell ref="B116:B120"/>
    <mergeCell ref="B121:B125"/>
    <mergeCell ref="B81:B85"/>
    <mergeCell ref="B86:B90"/>
    <mergeCell ref="B76:B80"/>
    <mergeCell ref="H12:P12"/>
    <mergeCell ref="B61:B65"/>
    <mergeCell ref="O14:R14"/>
    <mergeCell ref="B8:D8"/>
    <mergeCell ref="B9:D9"/>
    <mergeCell ref="B15:C15"/>
    <mergeCell ref="B41:B45"/>
    <mergeCell ref="B21:B25"/>
    <mergeCell ref="B26:B30"/>
    <mergeCell ref="B16:B20"/>
    <mergeCell ref="D273:F273"/>
    <mergeCell ref="C268:E268"/>
    <mergeCell ref="B126:B130"/>
    <mergeCell ref="B91:B95"/>
    <mergeCell ref="B96:B100"/>
    <mergeCell ref="B101:B105"/>
    <mergeCell ref="B106:B110"/>
    <mergeCell ref="B111:B115"/>
    <mergeCell ref="B136:B140"/>
    <mergeCell ref="B131:B135"/>
    <mergeCell ref="B1:G1"/>
    <mergeCell ref="E4:F4"/>
    <mergeCell ref="E6:F6"/>
    <mergeCell ref="E7:F7"/>
    <mergeCell ref="B6:D6"/>
    <mergeCell ref="B7:D7"/>
    <mergeCell ref="B5:D5"/>
    <mergeCell ref="E5:F5"/>
    <mergeCell ref="B51:B55"/>
    <mergeCell ref="B56:B60"/>
    <mergeCell ref="B12:D12"/>
    <mergeCell ref="E8:F8"/>
    <mergeCell ref="B46:B50"/>
    <mergeCell ref="E12:F12"/>
    <mergeCell ref="B31:B35"/>
    <mergeCell ref="B36:B40"/>
    <mergeCell ref="B14:C14"/>
    <mergeCell ref="B141:B145"/>
    <mergeCell ref="B146:B150"/>
    <mergeCell ref="B151:B155"/>
    <mergeCell ref="B156:B160"/>
    <mergeCell ref="B161:B165"/>
    <mergeCell ref="B166:B170"/>
    <mergeCell ref="B171:B175"/>
    <mergeCell ref="B176:B180"/>
    <mergeCell ref="B181:B185"/>
    <mergeCell ref="B186:B190"/>
    <mergeCell ref="B191:B195"/>
    <mergeCell ref="B196:B200"/>
    <mergeCell ref="B201:B205"/>
    <mergeCell ref="B206:B210"/>
    <mergeCell ref="B211:B215"/>
    <mergeCell ref="B216:B220"/>
    <mergeCell ref="B221:B225"/>
    <mergeCell ref="B226:B230"/>
    <mergeCell ref="B231:B235"/>
    <mergeCell ref="B236:B240"/>
    <mergeCell ref="B261:B265"/>
    <mergeCell ref="B241:B245"/>
    <mergeCell ref="B246:B250"/>
    <mergeCell ref="B251:B255"/>
    <mergeCell ref="B256:B260"/>
  </mergeCells>
  <conditionalFormatting sqref="E56 E66 E26 E36">
    <cfRule type="cellIs" priority="1" dxfId="2" operator="greaterThanOrEqual" stopIfTrue="1">
      <formula>35</formula>
    </cfRule>
  </conditionalFormatting>
  <conditionalFormatting sqref="T268 T272">
    <cfRule type="cellIs" priority="2" dxfId="2" operator="equal" stopIfTrue="1">
      <formula>"Très difficile"</formula>
    </cfRule>
    <cfRule type="cellIs" priority="3" dxfId="0" operator="equal" stopIfTrue="1">
      <formula>"Difficile"</formula>
    </cfRule>
    <cfRule type="cellIs" priority="4" dxfId="1" operator="equal" stopIfTrue="1">
      <formula>"Modéré"</formula>
    </cfRule>
  </conditionalFormatting>
  <conditionalFormatting sqref="R16:R265 R268">
    <cfRule type="cellIs" priority="5" dxfId="2" operator="greaterThanOrEqual" stopIfTrue="1">
      <formula>40</formula>
    </cfRule>
    <cfRule type="cellIs" priority="6" dxfId="0" operator="greaterThanOrEqual" stopIfTrue="1">
      <formula>30</formula>
    </cfRule>
    <cfRule type="cellIs" priority="7" dxfId="1" operator="greaterThanOrEqual" stopIfTrue="1">
      <formula>20</formula>
    </cfRule>
  </conditionalFormatting>
  <conditionalFormatting sqref="R272">
    <cfRule type="cellIs" priority="8" dxfId="2" operator="greaterThanOrEqual" stopIfTrue="1">
      <formula>35</formula>
    </cfRule>
    <cfRule type="cellIs" priority="9" dxfId="0" operator="greaterThanOrEqual" stopIfTrue="1">
      <formula>30</formula>
    </cfRule>
    <cfRule type="cellIs" priority="10" dxfId="1" operator="greaterThanOrEqual" stopIfTrue="1">
      <formula>25</formula>
    </cfRule>
  </conditionalFormatting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X39"/>
  <sheetViews>
    <sheetView showGridLines="0" tabSelected="1" workbookViewId="0" topLeftCell="A1">
      <selection activeCell="X20" sqref="X20"/>
    </sheetView>
  </sheetViews>
  <sheetFormatPr defaultColWidth="11.421875" defaultRowHeight="12.75"/>
  <cols>
    <col min="1" max="1" width="2.57421875" style="0" customWidth="1"/>
    <col min="2" max="2" width="2.28125" style="0" customWidth="1"/>
    <col min="3" max="3" width="1.8515625" style="0" customWidth="1"/>
    <col min="4" max="4" width="12.7109375" style="0" customWidth="1"/>
    <col min="5" max="5" width="6.28125" style="0" customWidth="1"/>
    <col min="6" max="6" width="2.7109375" style="180" customWidth="1"/>
    <col min="7" max="8" width="4.7109375" style="0" customWidth="1"/>
    <col min="9" max="9" width="4.140625" style="0" customWidth="1"/>
    <col min="10" max="10" width="6.28125" style="0" customWidth="1"/>
    <col min="11" max="11" width="2.7109375" style="180" customWidth="1"/>
    <col min="12" max="13" width="4.7109375" style="0" customWidth="1"/>
    <col min="14" max="14" width="5.140625" style="0" customWidth="1"/>
    <col min="15" max="15" width="6.28125" style="0" customWidth="1"/>
    <col min="16" max="16" width="2.7109375" style="180" customWidth="1"/>
    <col min="17" max="18" width="4.7109375" style="0" customWidth="1"/>
    <col min="19" max="19" width="1.8515625" style="0" customWidth="1"/>
    <col min="20" max="20" width="2.57421875" style="0" customWidth="1"/>
  </cols>
  <sheetData>
    <row r="1" ht="9.75" customHeight="1"/>
    <row r="2" ht="6.75" customHeight="1"/>
    <row r="3" ht="10.5" customHeight="1" thickBot="1"/>
    <row r="4" spans="3:19" ht="9" customHeight="1" thickBot="1" thickTop="1">
      <c r="C4" s="190"/>
      <c r="D4" s="191"/>
      <c r="E4" s="191"/>
      <c r="F4" s="192"/>
      <c r="G4" s="191"/>
      <c r="H4" s="191"/>
      <c r="I4" s="191"/>
      <c r="J4" s="191"/>
      <c r="K4" s="192"/>
      <c r="L4" s="191"/>
      <c r="M4" s="191"/>
      <c r="N4" s="191"/>
      <c r="O4" s="191"/>
      <c r="P4" s="192"/>
      <c r="Q4" s="191"/>
      <c r="R4" s="191"/>
      <c r="S4" s="193"/>
    </row>
    <row r="5" spans="3:19" ht="114.75" customHeight="1" thickBot="1">
      <c r="C5" s="194"/>
      <c r="D5" s="195" t="s">
        <v>180</v>
      </c>
      <c r="E5" s="179"/>
      <c r="F5" s="205" t="s">
        <v>171</v>
      </c>
      <c r="G5" s="201">
        <f>IF(E29="","",E29)</f>
      </c>
      <c r="H5" s="185">
        <f>IF(N29="","",N29)</f>
      </c>
      <c r="I5" s="179"/>
      <c r="J5" s="179"/>
      <c r="K5" s="205" t="s">
        <v>171</v>
      </c>
      <c r="L5" s="201">
        <f>IF(E29="","",E29)</f>
      </c>
      <c r="M5" s="185">
        <f>IF(N29="","",N29)</f>
      </c>
      <c r="N5" s="179"/>
      <c r="O5" s="179"/>
      <c r="P5" s="205" t="s">
        <v>171</v>
      </c>
      <c r="Q5" s="201">
        <f>IF(E29="","",E29)</f>
      </c>
      <c r="R5" s="185">
        <f>IF(N29="","",N29)</f>
      </c>
      <c r="S5" s="196"/>
    </row>
    <row r="6" spans="3:24" ht="13.5" thickBot="1">
      <c r="C6" s="194"/>
      <c r="D6" s="179"/>
      <c r="E6" s="208" t="s">
        <v>117</v>
      </c>
      <c r="F6" s="206"/>
      <c r="G6" s="203"/>
      <c r="H6" s="204"/>
      <c r="I6" s="181"/>
      <c r="J6" s="207" t="s">
        <v>137</v>
      </c>
      <c r="K6" s="206"/>
      <c r="L6" s="203"/>
      <c r="M6" s="204"/>
      <c r="N6" s="181"/>
      <c r="O6" s="207" t="s">
        <v>157</v>
      </c>
      <c r="P6" s="206"/>
      <c r="Q6" s="203"/>
      <c r="R6" s="204"/>
      <c r="S6" s="196"/>
      <c r="W6" s="213"/>
      <c r="X6" s="213"/>
    </row>
    <row r="7" spans="3:19" ht="13.5" thickBot="1">
      <c r="C7" s="194"/>
      <c r="D7" s="179"/>
      <c r="E7" s="208" t="s">
        <v>118</v>
      </c>
      <c r="F7" s="206"/>
      <c r="G7" s="203"/>
      <c r="H7" s="204"/>
      <c r="I7" s="181"/>
      <c r="J7" s="207" t="s">
        <v>138</v>
      </c>
      <c r="K7" s="206"/>
      <c r="L7" s="203"/>
      <c r="M7" s="204"/>
      <c r="N7" s="181"/>
      <c r="O7" s="207" t="s">
        <v>158</v>
      </c>
      <c r="P7" s="206"/>
      <c r="Q7" s="203"/>
      <c r="R7" s="204"/>
      <c r="S7" s="196"/>
    </row>
    <row r="8" spans="3:19" ht="13.5" thickBot="1">
      <c r="C8" s="194"/>
      <c r="D8" s="179"/>
      <c r="E8" s="208" t="s">
        <v>119</v>
      </c>
      <c r="F8" s="206"/>
      <c r="G8" s="203"/>
      <c r="H8" s="204"/>
      <c r="I8" s="181"/>
      <c r="J8" s="207" t="s">
        <v>139</v>
      </c>
      <c r="K8" s="206"/>
      <c r="L8" s="203"/>
      <c r="M8" s="204"/>
      <c r="N8" s="181"/>
      <c r="O8" s="207" t="s">
        <v>159</v>
      </c>
      <c r="P8" s="206"/>
      <c r="Q8" s="203"/>
      <c r="R8" s="204"/>
      <c r="S8" s="196"/>
    </row>
    <row r="9" spans="3:19" ht="13.5" thickBot="1">
      <c r="C9" s="194"/>
      <c r="D9" s="202" t="s">
        <v>211</v>
      </c>
      <c r="E9" s="208" t="s">
        <v>120</v>
      </c>
      <c r="F9" s="206"/>
      <c r="G9" s="203"/>
      <c r="H9" s="204"/>
      <c r="I9" s="181"/>
      <c r="J9" s="207" t="s">
        <v>140</v>
      </c>
      <c r="K9" s="206"/>
      <c r="L9" s="203"/>
      <c r="M9" s="204"/>
      <c r="N9" s="181"/>
      <c r="O9" s="207" t="s">
        <v>160</v>
      </c>
      <c r="P9" s="206"/>
      <c r="Q9" s="203"/>
      <c r="R9" s="204"/>
      <c r="S9" s="196"/>
    </row>
    <row r="10" spans="3:19" ht="13.5" thickBot="1">
      <c r="C10" s="194"/>
      <c r="D10" s="179" t="s">
        <v>212</v>
      </c>
      <c r="E10" s="208" t="s">
        <v>121</v>
      </c>
      <c r="F10" s="206"/>
      <c r="G10" s="203"/>
      <c r="H10" s="204"/>
      <c r="I10" s="181"/>
      <c r="J10" s="207" t="s">
        <v>141</v>
      </c>
      <c r="K10" s="206"/>
      <c r="L10" s="203"/>
      <c r="M10" s="204"/>
      <c r="N10" s="181"/>
      <c r="O10" s="207" t="s">
        <v>161</v>
      </c>
      <c r="P10" s="206"/>
      <c r="Q10" s="203"/>
      <c r="R10" s="204"/>
      <c r="S10" s="196"/>
    </row>
    <row r="11" spans="3:19" ht="13.5" thickBot="1">
      <c r="C11" s="194"/>
      <c r="D11" s="179" t="s">
        <v>105</v>
      </c>
      <c r="E11" s="208" t="s">
        <v>122</v>
      </c>
      <c r="F11" s="206"/>
      <c r="G11" s="203"/>
      <c r="H11" s="204"/>
      <c r="I11" s="181"/>
      <c r="J11" s="207" t="s">
        <v>142</v>
      </c>
      <c r="K11" s="206"/>
      <c r="L11" s="203"/>
      <c r="M11" s="204"/>
      <c r="N11" s="181"/>
      <c r="O11" s="207" t="s">
        <v>162</v>
      </c>
      <c r="P11" s="206"/>
      <c r="Q11" s="203"/>
      <c r="R11" s="204"/>
      <c r="S11" s="196"/>
    </row>
    <row r="12" spans="3:19" ht="13.5" thickBot="1">
      <c r="C12" s="194"/>
      <c r="D12" s="179"/>
      <c r="E12" s="208" t="s">
        <v>123</v>
      </c>
      <c r="F12" s="206"/>
      <c r="G12" s="203"/>
      <c r="H12" s="204"/>
      <c r="I12" s="181"/>
      <c r="J12" s="207" t="s">
        <v>143</v>
      </c>
      <c r="K12" s="206"/>
      <c r="L12" s="203"/>
      <c r="M12" s="204"/>
      <c r="N12" s="181"/>
      <c r="O12" s="207" t="s">
        <v>163</v>
      </c>
      <c r="P12" s="206"/>
      <c r="Q12" s="203"/>
      <c r="R12" s="204"/>
      <c r="S12" s="196"/>
    </row>
    <row r="13" spans="3:19" ht="13.5" thickBot="1">
      <c r="C13" s="194"/>
      <c r="D13" s="202" t="s">
        <v>213</v>
      </c>
      <c r="E13" s="208" t="s">
        <v>124</v>
      </c>
      <c r="F13" s="206"/>
      <c r="G13" s="203"/>
      <c r="H13" s="204"/>
      <c r="I13" s="181"/>
      <c r="J13" s="207" t="s">
        <v>144</v>
      </c>
      <c r="K13" s="206"/>
      <c r="L13" s="203"/>
      <c r="M13" s="204"/>
      <c r="N13" s="181"/>
      <c r="O13" s="207" t="s">
        <v>164</v>
      </c>
      <c r="P13" s="206"/>
      <c r="Q13" s="203"/>
      <c r="R13" s="204"/>
      <c r="S13" s="196"/>
    </row>
    <row r="14" spans="3:19" ht="13.5" thickBot="1">
      <c r="C14" s="194"/>
      <c r="D14" s="179" t="s">
        <v>214</v>
      </c>
      <c r="E14" s="208" t="s">
        <v>125</v>
      </c>
      <c r="F14" s="206"/>
      <c r="G14" s="203"/>
      <c r="H14" s="204"/>
      <c r="I14" s="181"/>
      <c r="J14" s="207" t="s">
        <v>145</v>
      </c>
      <c r="K14" s="206"/>
      <c r="L14" s="203"/>
      <c r="M14" s="204"/>
      <c r="N14" s="181"/>
      <c r="O14" s="207" t="s">
        <v>165</v>
      </c>
      <c r="P14" s="206"/>
      <c r="Q14" s="203"/>
      <c r="R14" s="204"/>
      <c r="S14" s="196"/>
    </row>
    <row r="15" spans="3:19" ht="13.5" thickBot="1">
      <c r="C15" s="194"/>
      <c r="D15" s="179" t="s">
        <v>106</v>
      </c>
      <c r="E15" s="208" t="s">
        <v>126</v>
      </c>
      <c r="F15" s="206"/>
      <c r="G15" s="203"/>
      <c r="H15" s="204"/>
      <c r="I15" s="181"/>
      <c r="J15" s="207" t="s">
        <v>146</v>
      </c>
      <c r="K15" s="206"/>
      <c r="L15" s="203"/>
      <c r="M15" s="204"/>
      <c r="N15" s="181"/>
      <c r="O15" s="207" t="s">
        <v>166</v>
      </c>
      <c r="P15" s="206"/>
      <c r="Q15" s="203"/>
      <c r="R15" s="204"/>
      <c r="S15" s="196"/>
    </row>
    <row r="16" spans="3:19" ht="13.5" thickBot="1">
      <c r="C16" s="194"/>
      <c r="D16" s="179" t="s">
        <v>105</v>
      </c>
      <c r="E16" s="208" t="s">
        <v>127</v>
      </c>
      <c r="F16" s="206"/>
      <c r="G16" s="203"/>
      <c r="H16" s="204"/>
      <c r="I16" s="181"/>
      <c r="J16" s="207" t="s">
        <v>147</v>
      </c>
      <c r="K16" s="206"/>
      <c r="L16" s="203"/>
      <c r="M16" s="204"/>
      <c r="N16" s="110" t="s">
        <v>107</v>
      </c>
      <c r="O16" s="209" t="s">
        <v>116</v>
      </c>
      <c r="P16" s="183"/>
      <c r="Q16" s="184">
        <f>IF(Q6="","",COUNTIF(Q6:Q15,"X"))</f>
      </c>
      <c r="R16" s="184">
        <f>IF(R6="","",COUNTIF(R6:R15,"X"))</f>
      </c>
      <c r="S16" s="196"/>
    </row>
    <row r="17" spans="3:19" ht="13.5" thickBot="1">
      <c r="C17" s="194"/>
      <c r="D17" s="179"/>
      <c r="E17" s="208" t="s">
        <v>128</v>
      </c>
      <c r="F17" s="206"/>
      <c r="G17" s="203"/>
      <c r="H17" s="204"/>
      <c r="I17" s="181"/>
      <c r="J17" s="207" t="s">
        <v>148</v>
      </c>
      <c r="K17" s="206"/>
      <c r="L17" s="203"/>
      <c r="M17" s="204"/>
      <c r="N17" s="110" t="s">
        <v>108</v>
      </c>
      <c r="O17" s="181"/>
      <c r="P17" s="181"/>
      <c r="Q17" s="181"/>
      <c r="R17" s="211"/>
      <c r="S17" s="196"/>
    </row>
    <row r="18" spans="3:19" ht="13.5" thickBot="1">
      <c r="C18" s="194"/>
      <c r="D18" s="179"/>
      <c r="E18" s="208" t="s">
        <v>129</v>
      </c>
      <c r="F18" s="206"/>
      <c r="G18" s="203"/>
      <c r="H18" s="204"/>
      <c r="I18" s="181"/>
      <c r="J18" s="207" t="s">
        <v>149</v>
      </c>
      <c r="K18" s="206"/>
      <c r="L18" s="203"/>
      <c r="M18" s="204"/>
      <c r="N18" s="110" t="s">
        <v>109</v>
      </c>
      <c r="O18" s="181"/>
      <c r="P18" s="181"/>
      <c r="Q18" s="181"/>
      <c r="R18" s="179"/>
      <c r="S18" s="196"/>
    </row>
    <row r="19" spans="3:19" ht="13.5" thickBot="1">
      <c r="C19" s="194"/>
      <c r="D19" s="202" t="s">
        <v>173</v>
      </c>
      <c r="E19" s="208" t="s">
        <v>130</v>
      </c>
      <c r="F19" s="206"/>
      <c r="G19" s="203"/>
      <c r="H19" s="204"/>
      <c r="I19" s="181"/>
      <c r="J19" s="207" t="s">
        <v>150</v>
      </c>
      <c r="K19" s="206"/>
      <c r="L19" s="203"/>
      <c r="M19" s="204"/>
      <c r="N19" s="110" t="s">
        <v>110</v>
      </c>
      <c r="O19" s="181"/>
      <c r="P19" s="181"/>
      <c r="Q19" s="181"/>
      <c r="R19" s="179"/>
      <c r="S19" s="196"/>
    </row>
    <row r="20" spans="3:19" ht="13.5" thickBot="1">
      <c r="C20" s="194"/>
      <c r="D20" s="179" t="s">
        <v>167</v>
      </c>
      <c r="E20" s="208" t="s">
        <v>131</v>
      </c>
      <c r="F20" s="206"/>
      <c r="G20" s="203"/>
      <c r="H20" s="204"/>
      <c r="I20" s="181"/>
      <c r="J20" s="207" t="s">
        <v>151</v>
      </c>
      <c r="K20" s="206"/>
      <c r="L20" s="203"/>
      <c r="M20" s="204"/>
      <c r="N20" s="110" t="s">
        <v>111</v>
      </c>
      <c r="O20" s="181"/>
      <c r="P20" s="181"/>
      <c r="Q20" s="181"/>
      <c r="R20" s="179"/>
      <c r="S20" s="196"/>
    </row>
    <row r="21" spans="3:19" ht="13.5" thickBot="1">
      <c r="C21" s="194"/>
      <c r="D21" s="179" t="s">
        <v>168</v>
      </c>
      <c r="E21" s="208" t="s">
        <v>132</v>
      </c>
      <c r="F21" s="206"/>
      <c r="G21" s="203"/>
      <c r="H21" s="204"/>
      <c r="I21" s="181"/>
      <c r="J21" s="207" t="s">
        <v>152</v>
      </c>
      <c r="K21" s="206"/>
      <c r="L21" s="203"/>
      <c r="M21" s="204"/>
      <c r="N21" s="110" t="s">
        <v>112</v>
      </c>
      <c r="O21" s="181"/>
      <c r="P21" s="181"/>
      <c r="Q21" s="181"/>
      <c r="R21" s="179"/>
      <c r="S21" s="196"/>
    </row>
    <row r="22" spans="3:19" ht="13.5" thickBot="1">
      <c r="C22" s="194"/>
      <c r="D22" s="179" t="s">
        <v>169</v>
      </c>
      <c r="E22" s="208" t="s">
        <v>133</v>
      </c>
      <c r="F22" s="206"/>
      <c r="G22" s="203"/>
      <c r="H22" s="204"/>
      <c r="I22" s="181"/>
      <c r="J22" s="207" t="s">
        <v>153</v>
      </c>
      <c r="K22" s="206"/>
      <c r="L22" s="203"/>
      <c r="M22" s="204"/>
      <c r="N22" s="110" t="s">
        <v>113</v>
      </c>
      <c r="R22" s="179"/>
      <c r="S22" s="196"/>
    </row>
    <row r="23" spans="3:19" ht="13.5" thickBot="1">
      <c r="C23" s="194"/>
      <c r="D23" s="179"/>
      <c r="E23" s="208" t="s">
        <v>134</v>
      </c>
      <c r="F23" s="206"/>
      <c r="G23" s="203"/>
      <c r="H23" s="204"/>
      <c r="I23" s="181"/>
      <c r="J23" s="207" t="s">
        <v>154</v>
      </c>
      <c r="K23" s="206"/>
      <c r="L23" s="203"/>
      <c r="M23" s="204"/>
      <c r="N23" s="110" t="s">
        <v>114</v>
      </c>
      <c r="O23" s="181"/>
      <c r="P23" s="181"/>
      <c r="Q23" s="181"/>
      <c r="R23" s="212"/>
      <c r="S23" s="196"/>
    </row>
    <row r="24" spans="3:19" ht="13.5" thickBot="1">
      <c r="C24" s="194"/>
      <c r="D24" s="179"/>
      <c r="E24" s="208" t="s">
        <v>135</v>
      </c>
      <c r="F24" s="206"/>
      <c r="G24" s="203"/>
      <c r="H24" s="204"/>
      <c r="I24" s="181"/>
      <c r="J24" s="207" t="s">
        <v>155</v>
      </c>
      <c r="K24" s="206"/>
      <c r="L24" s="203"/>
      <c r="M24" s="204"/>
      <c r="N24" s="113" t="s">
        <v>115</v>
      </c>
      <c r="O24" s="374" t="s">
        <v>190</v>
      </c>
      <c r="P24" s="375"/>
      <c r="Q24" s="184">
        <f>IF(G26="","",IF(G26="",0,G26)+IF(L26="",0,L26)+IF(Q16="",0,Q16))</f>
      </c>
      <c r="R24" s="184">
        <f>IF(H26="","",IF(H26="",0,H26)+IF(M26="",0,M26)+IF(R16="",0,R16))</f>
      </c>
      <c r="S24" s="196"/>
    </row>
    <row r="25" spans="3:19" ht="13.5" thickBot="1">
      <c r="C25" s="194"/>
      <c r="D25" s="179"/>
      <c r="E25" s="208" t="s">
        <v>136</v>
      </c>
      <c r="F25" s="206"/>
      <c r="G25" s="203"/>
      <c r="H25" s="204"/>
      <c r="I25" s="181"/>
      <c r="J25" s="207" t="s">
        <v>156</v>
      </c>
      <c r="K25" s="206"/>
      <c r="L25" s="203"/>
      <c r="M25" s="204"/>
      <c r="N25" s="113" t="s">
        <v>107</v>
      </c>
      <c r="O25" s="182"/>
      <c r="P25" s="181"/>
      <c r="Q25" s="376" t="s">
        <v>193</v>
      </c>
      <c r="R25" s="377"/>
      <c r="S25" s="196"/>
    </row>
    <row r="26" spans="3:19" ht="13.5" thickBot="1">
      <c r="C26" s="194"/>
      <c r="D26" s="179"/>
      <c r="E26" s="209" t="s">
        <v>116</v>
      </c>
      <c r="F26" s="183"/>
      <c r="G26" s="189">
        <f>IF(G6="","",COUNTIF(G6:G25,"X"))</f>
      </c>
      <c r="H26" s="184">
        <f>IF(H6="","",COUNTIF(H6:H25,"X"))</f>
      </c>
      <c r="I26" s="181"/>
      <c r="J26" s="209" t="s">
        <v>116</v>
      </c>
      <c r="K26" s="183"/>
      <c r="L26" s="189">
        <f>IF(L6="","",COUNTIF(L6:L25,"X"))</f>
      </c>
      <c r="M26" s="184">
        <f>IF(M6="","",COUNTIF(M6:M25,"X"))</f>
      </c>
      <c r="N26" s="181"/>
      <c r="O26" s="368" t="s">
        <v>189</v>
      </c>
      <c r="P26" s="368"/>
      <c r="Q26" s="369">
        <f>IF(G6="","",50-(COUNTBLANK(G6:G25)+COUNTBLANK(L6:L25)+COUNTBLANK(Q6:Q15)))</f>
      </c>
      <c r="R26" s="369"/>
      <c r="S26" s="196"/>
    </row>
    <row r="27" spans="3:19" ht="13.5" thickBot="1">
      <c r="C27" s="194"/>
      <c r="D27" s="179"/>
      <c r="E27" s="179"/>
      <c r="F27" s="181"/>
      <c r="G27" s="179"/>
      <c r="H27" s="179"/>
      <c r="I27" s="179"/>
      <c r="J27" s="179"/>
      <c r="K27" s="181"/>
      <c r="L27" s="179"/>
      <c r="M27" s="179"/>
      <c r="N27" s="179"/>
      <c r="O27" s="179"/>
      <c r="P27" s="181"/>
      <c r="Q27" s="179"/>
      <c r="R27" s="179"/>
      <c r="S27" s="196"/>
    </row>
    <row r="28" spans="3:22" ht="17.25" thickBot="1" thickTop="1">
      <c r="C28" s="194"/>
      <c r="D28" s="353" t="s">
        <v>170</v>
      </c>
      <c r="E28" s="354"/>
      <c r="F28" s="354"/>
      <c r="G28" s="354"/>
      <c r="H28" s="354"/>
      <c r="I28" s="355"/>
      <c r="J28" s="179"/>
      <c r="K28" s="353" t="s">
        <v>174</v>
      </c>
      <c r="L28" s="366"/>
      <c r="M28" s="366"/>
      <c r="N28" s="366"/>
      <c r="O28" s="366"/>
      <c r="P28" s="366"/>
      <c r="Q28" s="366"/>
      <c r="R28" s="367"/>
      <c r="S28" s="196"/>
      <c r="V28" s="214" t="s">
        <v>192</v>
      </c>
    </row>
    <row r="29" spans="3:19" ht="12.75">
      <c r="C29" s="194"/>
      <c r="D29" s="186" t="s">
        <v>175</v>
      </c>
      <c r="E29" s="356"/>
      <c r="F29" s="356"/>
      <c r="G29" s="356"/>
      <c r="H29" s="356"/>
      <c r="I29" s="357"/>
      <c r="J29" s="179"/>
      <c r="K29" s="370" t="s">
        <v>182</v>
      </c>
      <c r="L29" s="371"/>
      <c r="M29" s="371"/>
      <c r="N29" s="356"/>
      <c r="O29" s="356"/>
      <c r="P29" s="356"/>
      <c r="Q29" s="356"/>
      <c r="R29" s="357"/>
      <c r="S29" s="196"/>
    </row>
    <row r="30" spans="3:19" ht="12.75">
      <c r="C30" s="194"/>
      <c r="D30" s="187" t="s">
        <v>176</v>
      </c>
      <c r="E30" s="358"/>
      <c r="F30" s="358"/>
      <c r="G30" s="358"/>
      <c r="H30" s="358"/>
      <c r="I30" s="359"/>
      <c r="J30" s="179"/>
      <c r="K30" s="364" t="s">
        <v>183</v>
      </c>
      <c r="L30" s="365"/>
      <c r="M30" s="365"/>
      <c r="N30" s="358"/>
      <c r="O30" s="358"/>
      <c r="P30" s="358"/>
      <c r="Q30" s="358"/>
      <c r="R30" s="359"/>
      <c r="S30" s="196"/>
    </row>
    <row r="31" spans="3:19" ht="12.75">
      <c r="C31" s="194"/>
      <c r="D31" s="187" t="s">
        <v>177</v>
      </c>
      <c r="E31" s="358"/>
      <c r="F31" s="358"/>
      <c r="G31" s="358"/>
      <c r="H31" s="358"/>
      <c r="I31" s="359"/>
      <c r="J31" s="179"/>
      <c r="K31" s="364" t="s">
        <v>184</v>
      </c>
      <c r="L31" s="365"/>
      <c r="M31" s="365"/>
      <c r="N31" s="358"/>
      <c r="O31" s="358"/>
      <c r="P31" s="358"/>
      <c r="Q31" s="358"/>
      <c r="R31" s="359"/>
      <c r="S31" s="196"/>
    </row>
    <row r="32" spans="3:19" ht="12.75">
      <c r="C32" s="194"/>
      <c r="D32" s="187" t="s">
        <v>178</v>
      </c>
      <c r="E32" s="358"/>
      <c r="F32" s="358"/>
      <c r="G32" s="358"/>
      <c r="H32" s="358"/>
      <c r="I32" s="359"/>
      <c r="J32" s="179"/>
      <c r="K32" s="364" t="s">
        <v>185</v>
      </c>
      <c r="L32" s="365"/>
      <c r="M32" s="365"/>
      <c r="N32" s="358"/>
      <c r="O32" s="358"/>
      <c r="P32" s="358"/>
      <c r="Q32" s="358"/>
      <c r="R32" s="359"/>
      <c r="S32" s="196"/>
    </row>
    <row r="33" spans="3:19" ht="12.75">
      <c r="C33" s="194"/>
      <c r="D33" s="187" t="s">
        <v>181</v>
      </c>
      <c r="E33" s="362"/>
      <c r="F33" s="362"/>
      <c r="G33" s="362"/>
      <c r="H33" s="362"/>
      <c r="I33" s="363"/>
      <c r="J33" s="179"/>
      <c r="K33" s="364" t="s">
        <v>186</v>
      </c>
      <c r="L33" s="365"/>
      <c r="M33" s="365"/>
      <c r="N33" s="362"/>
      <c r="O33" s="362"/>
      <c r="P33" s="362"/>
      <c r="Q33" s="362"/>
      <c r="R33" s="363"/>
      <c r="S33" s="196"/>
    </row>
    <row r="34" spans="3:19" ht="12.75">
      <c r="C34" s="194"/>
      <c r="D34" s="187" t="s">
        <v>179</v>
      </c>
      <c r="E34" s="360"/>
      <c r="F34" s="360"/>
      <c r="G34" s="360"/>
      <c r="H34" s="360"/>
      <c r="I34" s="361"/>
      <c r="J34" s="179"/>
      <c r="K34" s="364" t="s">
        <v>187</v>
      </c>
      <c r="L34" s="365"/>
      <c r="M34" s="365"/>
      <c r="N34" s="360"/>
      <c r="O34" s="360"/>
      <c r="P34" s="360"/>
      <c r="Q34" s="360"/>
      <c r="R34" s="361"/>
      <c r="S34" s="196"/>
    </row>
    <row r="35" spans="3:19" ht="13.5" thickBot="1">
      <c r="C35" s="194"/>
      <c r="D35" s="188" t="s">
        <v>172</v>
      </c>
      <c r="E35" s="351">
        <f>IF(E34="","",E34*E34*E33/2000)</f>
      </c>
      <c r="F35" s="351"/>
      <c r="G35" s="351"/>
      <c r="H35" s="351"/>
      <c r="I35" s="352"/>
      <c r="J35" s="179"/>
      <c r="K35" s="372" t="s">
        <v>188</v>
      </c>
      <c r="L35" s="373"/>
      <c r="M35" s="373"/>
      <c r="N35" s="351">
        <f>IF(N34="","",N34*N34*N33/2000)</f>
      </c>
      <c r="O35" s="351"/>
      <c r="P35" s="351"/>
      <c r="Q35" s="351"/>
      <c r="R35" s="352"/>
      <c r="S35" s="196"/>
    </row>
    <row r="36" spans="3:19" ht="9.75" customHeight="1" thickBot="1" thickTop="1">
      <c r="C36" s="197"/>
      <c r="D36" s="198"/>
      <c r="E36" s="198"/>
      <c r="F36" s="199"/>
      <c r="G36" s="198"/>
      <c r="H36" s="198"/>
      <c r="I36" s="198"/>
      <c r="J36" s="198"/>
      <c r="K36" s="199"/>
      <c r="L36" s="198"/>
      <c r="M36" s="198"/>
      <c r="N36" s="198"/>
      <c r="O36" s="198"/>
      <c r="P36" s="199"/>
      <c r="Q36" s="198"/>
      <c r="R36" s="198"/>
      <c r="S36" s="200"/>
    </row>
    <row r="37" ht="10.5" customHeight="1" thickTop="1"/>
    <row r="38" spans="3:10" ht="18" customHeight="1" thickBot="1">
      <c r="C38" s="210">
        <f>IF(E29="","",E29)</f>
      </c>
      <c r="J38" s="210">
        <f>IF(N29="","",N29)</f>
      </c>
    </row>
    <row r="39" spans="3:17" ht="19.5" customHeight="1" thickBot="1">
      <c r="C39" s="378" t="s">
        <v>191</v>
      </c>
      <c r="D39" s="379"/>
      <c r="E39" s="380">
        <f>IF(G6="","",IF(E29="","",Q24/Q26))</f>
      </c>
      <c r="F39" s="380"/>
      <c r="G39" s="381"/>
      <c r="J39" s="378" t="s">
        <v>191</v>
      </c>
      <c r="K39" s="382"/>
      <c r="L39" s="382"/>
      <c r="M39" s="382"/>
      <c r="N39" s="380">
        <f>IF(H6="","",IF(N29="","",R24/Q26))</f>
      </c>
      <c r="O39" s="382"/>
      <c r="P39" s="382"/>
      <c r="Q39" s="383"/>
    </row>
  </sheetData>
  <sheetProtection sheet="1" objects="1" scenarios="1"/>
  <mergeCells count="31">
    <mergeCell ref="O24:P24"/>
    <mergeCell ref="Q25:R25"/>
    <mergeCell ref="C39:D39"/>
    <mergeCell ref="E39:G39"/>
    <mergeCell ref="N39:Q39"/>
    <mergeCell ref="J39:M39"/>
    <mergeCell ref="N31:R31"/>
    <mergeCell ref="N32:R32"/>
    <mergeCell ref="N34:R34"/>
    <mergeCell ref="N33:R33"/>
    <mergeCell ref="K31:M31"/>
    <mergeCell ref="K32:M32"/>
    <mergeCell ref="K34:M34"/>
    <mergeCell ref="K35:M35"/>
    <mergeCell ref="K28:R28"/>
    <mergeCell ref="N29:R29"/>
    <mergeCell ref="N30:R30"/>
    <mergeCell ref="O26:P26"/>
    <mergeCell ref="Q26:R26"/>
    <mergeCell ref="K29:M29"/>
    <mergeCell ref="K30:M30"/>
    <mergeCell ref="N35:R35"/>
    <mergeCell ref="D28:I28"/>
    <mergeCell ref="E29:I29"/>
    <mergeCell ref="E30:I30"/>
    <mergeCell ref="E31:I31"/>
    <mergeCell ref="E32:I32"/>
    <mergeCell ref="E34:I34"/>
    <mergeCell ref="E35:I35"/>
    <mergeCell ref="E33:I33"/>
    <mergeCell ref="K33:M33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Airguns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Troyer</dc:creator>
  <cp:keywords/>
  <dc:description/>
  <cp:lastModifiedBy>hp</cp:lastModifiedBy>
  <cp:lastPrinted>2012-03-25T15:06:24Z</cp:lastPrinted>
  <dcterms:created xsi:type="dcterms:W3CDTF">2001-02-17T05:06:18Z</dcterms:created>
  <dcterms:modified xsi:type="dcterms:W3CDTF">2012-06-17T20:45:57Z</dcterms:modified>
  <cp:category/>
  <cp:version/>
  <cp:contentType/>
  <cp:contentStatus/>
</cp:coreProperties>
</file>